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0" windowWidth="15825" windowHeight="10995" tabRatio="655"/>
  </bookViews>
  <sheets>
    <sheet name="Хабаровск-1" sheetId="45" r:id="rId1"/>
    <sheet name="Хабаровск-2" sheetId="35" r:id="rId2"/>
    <sheet name="Комсомольск" sheetId="33" r:id="rId3"/>
    <sheet name="Амурск" sheetId="3" r:id="rId4"/>
    <sheet name="Аян" sheetId="4" r:id="rId5"/>
    <sheet name="Бикин" sheetId="6" r:id="rId6"/>
    <sheet name="Ванино" sheetId="21" r:id="rId7"/>
    <sheet name="Верхнебур" sheetId="8" r:id="rId8"/>
    <sheet name="Вяземский" sheetId="9" r:id="rId9"/>
    <sheet name="ЛАЗО" sheetId="34" r:id="rId10"/>
    <sheet name="Нанайский" sheetId="12" r:id="rId11"/>
    <sheet name="Николаевск" sheetId="22" r:id="rId12"/>
    <sheet name="Совгавань" sheetId="16" r:id="rId13"/>
    <sheet name="Солнечный" sheetId="17" r:id="rId14"/>
    <sheet name="Ульч" sheetId="27" r:id="rId15"/>
    <sheet name="Частные МО" sheetId="49" r:id="rId16"/>
  </sheets>
  <externalReferences>
    <externalReference r:id="rId17"/>
    <externalReference r:id="rId18"/>
  </externalReferences>
  <definedNames>
    <definedName name="_xlnm._FilterDatabase" localSheetId="3" hidden="1">Амурск!$A$7:$FM$88</definedName>
    <definedName name="_xlnm._FilterDatabase" localSheetId="6" hidden="1">Ванино!$A$7:$FB$174</definedName>
    <definedName name="_xlnm._FilterDatabase" localSheetId="2" hidden="1">Комсомольск!$A$7:$BT$321</definedName>
    <definedName name="_xlnm._FilterDatabase" localSheetId="0" hidden="1">'Хабаровск-1'!$B$8:$G$238</definedName>
    <definedName name="_xlnm._FilterDatabase" localSheetId="1" hidden="1">'Хабаровск-2'!$A$7:$H$283</definedName>
    <definedName name="_xlnm._FilterDatabase" localSheetId="15" hidden="1">'Частные МО'!$A$7:$FB$42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Амурск!$4:$7</definedName>
    <definedName name="_xlnm.Print_Titles" localSheetId="4">Аян!$4:$7</definedName>
    <definedName name="_xlnm.Print_Titles" localSheetId="5">Бикин!$4:$7</definedName>
    <definedName name="_xlnm.Print_Titles" localSheetId="6">Ванино!$4:$7</definedName>
    <definedName name="_xlnm.Print_Titles" localSheetId="7">Верхнебур!$3:$6</definedName>
    <definedName name="_xlnm.Print_Titles" localSheetId="8">Вяземский!$3:$6</definedName>
    <definedName name="_xlnm.Print_Titles" localSheetId="2">Комсомольск!$4:$7</definedName>
    <definedName name="_xlnm.Print_Titles" localSheetId="9">ЛАЗО!$4:$6</definedName>
    <definedName name="_xlnm.Print_Titles" localSheetId="10">Нанайский!$3:$7</definedName>
    <definedName name="_xlnm.Print_Titles" localSheetId="11">Николаевск!$4:$7</definedName>
    <definedName name="_xlnm.Print_Titles" localSheetId="12">Совгавань!$4:$7</definedName>
    <definedName name="_xlnm.Print_Titles" localSheetId="13">Солнечный!$4:$7</definedName>
    <definedName name="_xlnm.Print_Titles" localSheetId="14">Ульч!$4:$7</definedName>
    <definedName name="_xlnm.Print_Titles" localSheetId="0">'Хабаровск-1'!$5:$8</definedName>
    <definedName name="_xlnm.Print_Titles" localSheetId="1">'Хабаровск-2'!$2:$7</definedName>
    <definedName name="_xlnm.Print_Titles" localSheetId="15">'Частные МО'!$4:$7</definedName>
    <definedName name="_xlnm.Print_Area" localSheetId="3">Амурск!$A$1:$F$88</definedName>
    <definedName name="_xlnm.Print_Area" localSheetId="5">Бикин!$A$1:$F$79</definedName>
    <definedName name="_xlnm.Print_Area" localSheetId="6">Ванино!$A$1:$F$149</definedName>
    <definedName name="_xlnm.Print_Area" localSheetId="7">Верхнебур!$A$1:$F$74</definedName>
    <definedName name="_xlnm.Print_Area" localSheetId="8">Вяземский!$A$1:$F$78</definedName>
    <definedName name="_xlnm.Print_Area" localSheetId="2">Комсомольск!$B$1:$G$321</definedName>
    <definedName name="_xlnm.Print_Area" localSheetId="9">ЛАЗО!$A$1:$F$88</definedName>
    <definedName name="_xlnm.Print_Area" localSheetId="11">Николаевск!$A$1:$F$82</definedName>
    <definedName name="_xlnm.Print_Area" localSheetId="12">Совгавань!$A$2:$F$79</definedName>
    <definedName name="_xlnm.Print_Area" localSheetId="13">Солнечный!$A$1:$F$77</definedName>
    <definedName name="_xlnm.Print_Area" localSheetId="14">Ульч!$A$2:$F$75</definedName>
    <definedName name="_xlnm.Print_Area" localSheetId="0">'Хабаровск-1'!$B$1:$G$238</definedName>
    <definedName name="_xlnm.Print_Area" localSheetId="1">'Хабаровск-2'!$B$1:$G$283</definedName>
    <definedName name="_xlnm.Print_Area" localSheetId="15">'Частные МО'!$A$1:$F$42</definedName>
  </definedNames>
  <calcPr calcId="145621"/>
</workbook>
</file>

<file path=xl/calcChain.xml><?xml version="1.0" encoding="utf-8"?>
<calcChain xmlns="http://schemas.openxmlformats.org/spreadsheetml/2006/main">
  <c r="F21" i="21" l="1"/>
  <c r="E21" i="21"/>
  <c r="C12" i="22" l="1"/>
  <c r="D194" i="33" l="1"/>
  <c r="D176" i="33"/>
  <c r="D166" i="45"/>
  <c r="D142" i="45"/>
  <c r="D230" i="45" l="1"/>
  <c r="D220" i="45"/>
  <c r="C16" i="21" l="1"/>
  <c r="D255" i="33"/>
  <c r="F20" i="21" l="1"/>
  <c r="E20" i="21"/>
  <c r="C92" i="21"/>
  <c r="C94" i="21"/>
  <c r="F15" i="4" l="1"/>
  <c r="C16" i="4" l="1"/>
  <c r="E15" i="4"/>
  <c r="D263" i="33" l="1"/>
  <c r="D261" i="33"/>
  <c r="D264" i="33"/>
  <c r="D201" i="35" l="1"/>
  <c r="C56" i="17" l="1"/>
  <c r="C56" i="3" l="1"/>
  <c r="C53" i="12"/>
  <c r="C56" i="9"/>
  <c r="C64" i="16" l="1"/>
  <c r="D134" i="33" l="1"/>
  <c r="G135" i="33"/>
  <c r="F135" i="33" s="1"/>
  <c r="D136" i="33"/>
  <c r="C41" i="49" l="1"/>
  <c r="C40" i="49"/>
  <c r="C32" i="49"/>
  <c r="C14" i="49" l="1"/>
  <c r="D14" i="33"/>
  <c r="F70" i="22"/>
  <c r="E70" i="22" s="1"/>
  <c r="F69" i="22"/>
  <c r="E69" i="22" s="1"/>
  <c r="C67" i="22"/>
  <c r="C17" i="21"/>
  <c r="C21" i="21" s="1"/>
  <c r="D158" i="33"/>
  <c r="D157" i="33"/>
  <c r="D129" i="35" l="1"/>
  <c r="D126" i="35"/>
  <c r="D68" i="35"/>
  <c r="D16" i="35"/>
  <c r="C33" i="21" l="1"/>
  <c r="C31" i="3"/>
  <c r="C32" i="34"/>
  <c r="C31" i="17"/>
  <c r="C28" i="12"/>
  <c r="C32" i="22"/>
  <c r="D197" i="33" l="1"/>
  <c r="D171" i="45"/>
  <c r="D170" i="45"/>
  <c r="D167" i="45"/>
  <c r="D14" i="35" l="1"/>
  <c r="D15" i="35"/>
  <c r="D12" i="35"/>
  <c r="C18" i="3" l="1"/>
  <c r="D272" i="35" l="1"/>
  <c r="C73" i="8" l="1"/>
  <c r="C86" i="3"/>
  <c r="C68" i="12"/>
  <c r="D224" i="35"/>
  <c r="D120" i="35" l="1"/>
  <c r="C36" i="4"/>
  <c r="C43" i="4"/>
  <c r="C37" i="27"/>
  <c r="C39" i="17" l="1"/>
  <c r="C40" i="22"/>
  <c r="C35" i="8"/>
  <c r="C40" i="16"/>
  <c r="C47" i="16"/>
  <c r="C114" i="21"/>
  <c r="C121" i="21"/>
  <c r="C41" i="21"/>
  <c r="C48" i="21"/>
  <c r="C39" i="3"/>
  <c r="D283" i="33"/>
  <c r="D102" i="33"/>
  <c r="D109" i="33"/>
  <c r="D30" i="33"/>
  <c r="C36" i="12"/>
  <c r="C37" i="9"/>
  <c r="C39" i="6"/>
  <c r="D177" i="35"/>
  <c r="D184" i="35"/>
  <c r="D255" i="35"/>
  <c r="D153" i="33" l="1"/>
  <c r="D152" i="33"/>
  <c r="C78" i="3" l="1"/>
  <c r="D47" i="33"/>
  <c r="C73" i="22"/>
  <c r="C68" i="22"/>
  <c r="C71" i="22" s="1"/>
  <c r="D151" i="35" l="1"/>
  <c r="D221" i="35"/>
  <c r="C63" i="21" l="1"/>
  <c r="D11" i="33" l="1"/>
  <c r="D13" i="33"/>
  <c r="G111" i="35" l="1"/>
  <c r="F111" i="35" s="1"/>
  <c r="D117" i="45" l="1"/>
  <c r="D240" i="33" l="1"/>
  <c r="D150" i="45" l="1"/>
  <c r="C20" i="16" l="1"/>
  <c r="F19" i="16"/>
  <c r="E19" i="16" s="1"/>
  <c r="D109" i="35" l="1"/>
  <c r="D112" i="35" s="1"/>
  <c r="G35" i="45" l="1"/>
  <c r="F35" i="45" s="1"/>
  <c r="G34" i="45"/>
  <c r="F34" i="45" s="1"/>
  <c r="G33" i="45"/>
  <c r="F33" i="45" s="1"/>
  <c r="G32" i="45"/>
  <c r="F32" i="45" s="1"/>
  <c r="G31" i="45"/>
  <c r="F31" i="45" s="1"/>
  <c r="G30" i="45"/>
  <c r="F30" i="45" s="1"/>
  <c r="D29" i="45"/>
  <c r="G29" i="45" s="1"/>
  <c r="F29" i="45" s="1"/>
  <c r="G28" i="45"/>
  <c r="F28" i="45" s="1"/>
  <c r="G27" i="45"/>
  <c r="F27" i="45" s="1"/>
  <c r="G26" i="45"/>
  <c r="F26" i="45" s="1"/>
  <c r="G25" i="45"/>
  <c r="F25" i="45" s="1"/>
  <c r="D24" i="45"/>
  <c r="G24" i="45" s="1"/>
  <c r="F24" i="45" s="1"/>
  <c r="D23" i="45"/>
  <c r="G23" i="45" s="1"/>
  <c r="F23" i="45" s="1"/>
  <c r="G22" i="45"/>
  <c r="F22" i="45" s="1"/>
  <c r="D21" i="45"/>
  <c r="G21" i="45" s="1"/>
  <c r="F21" i="45" s="1"/>
  <c r="D20" i="45"/>
  <c r="G20" i="45" s="1"/>
  <c r="F20" i="45" s="1"/>
  <c r="G19" i="45"/>
  <c r="F19" i="45" s="1"/>
  <c r="G18" i="45"/>
  <c r="F18" i="45" s="1"/>
  <c r="D17" i="45"/>
  <c r="G17" i="45" s="1"/>
  <c r="F17" i="45" s="1"/>
  <c r="G16" i="45"/>
  <c r="F16" i="45" s="1"/>
  <c r="G15" i="45"/>
  <c r="F15" i="45" s="1"/>
  <c r="G14" i="45"/>
  <c r="F14" i="45" s="1"/>
  <c r="G13" i="45"/>
  <c r="F13" i="45" s="1"/>
  <c r="G12" i="45"/>
  <c r="F12" i="45" s="1"/>
  <c r="G11" i="45"/>
  <c r="F11" i="45" s="1"/>
  <c r="C48" i="34" l="1"/>
  <c r="C37" i="34" l="1"/>
  <c r="C39" i="34"/>
  <c r="C65" i="12" l="1"/>
  <c r="E77" i="35" l="1"/>
  <c r="D77" i="35"/>
  <c r="C64" i="27" l="1"/>
  <c r="F18" i="17" l="1"/>
  <c r="E18" i="17" s="1"/>
  <c r="F17" i="17"/>
  <c r="E17" i="17" s="1"/>
  <c r="F16" i="17"/>
  <c r="E16" i="17" s="1"/>
  <c r="F15" i="17"/>
  <c r="E15" i="17" s="1"/>
  <c r="F14" i="17"/>
  <c r="E14" i="17" s="1"/>
  <c r="F13" i="17"/>
  <c r="E13" i="17" s="1"/>
  <c r="F12" i="17"/>
  <c r="E12" i="17"/>
  <c r="F11" i="17"/>
  <c r="E11" i="17" s="1"/>
  <c r="C74" i="22"/>
  <c r="F19" i="22"/>
  <c r="E19" i="22" s="1"/>
  <c r="F18" i="22"/>
  <c r="E18" i="22" s="1"/>
  <c r="F17" i="22"/>
  <c r="E17" i="22" s="1"/>
  <c r="F16" i="22"/>
  <c r="E16" i="22" s="1"/>
  <c r="F15" i="22"/>
  <c r="E15" i="22" s="1"/>
  <c r="F14" i="22"/>
  <c r="E14" i="22" s="1"/>
  <c r="F13" i="22"/>
  <c r="E13" i="22" s="1"/>
  <c r="F12" i="22"/>
  <c r="E12" i="22" s="1"/>
  <c r="F11" i="22"/>
  <c r="E11" i="22" s="1"/>
  <c r="F74" i="34"/>
  <c r="E74" i="34" s="1"/>
  <c r="F73" i="34"/>
  <c r="E73" i="34" s="1"/>
  <c r="F72" i="34"/>
  <c r="E72" i="34" s="1"/>
  <c r="F71" i="34"/>
  <c r="E71" i="34" s="1"/>
  <c r="F70" i="34"/>
  <c r="E70" i="34" s="1"/>
  <c r="F95" i="21" l="1"/>
  <c r="E95" i="21" s="1"/>
  <c r="F94" i="21"/>
  <c r="E94" i="21" s="1"/>
  <c r="F11" i="21"/>
  <c r="E11" i="21" s="1"/>
  <c r="C80" i="3"/>
  <c r="F78" i="3"/>
  <c r="E78" i="3" s="1"/>
  <c r="C75" i="3"/>
  <c r="F74" i="3"/>
  <c r="E74" i="3" s="1"/>
  <c r="G312" i="33"/>
  <c r="F312" i="33" s="1"/>
  <c r="D314" i="33"/>
  <c r="G144" i="33" l="1"/>
  <c r="F144" i="33" s="1"/>
  <c r="G143" i="33"/>
  <c r="F143" i="33" s="1"/>
  <c r="G142" i="33"/>
  <c r="F142" i="33" s="1"/>
  <c r="G141" i="33"/>
  <c r="F141" i="33" s="1"/>
  <c r="G140" i="33"/>
  <c r="F140" i="33" s="1"/>
  <c r="G139" i="33"/>
  <c r="F139" i="33" s="1"/>
  <c r="G138" i="33"/>
  <c r="F138" i="33" s="1"/>
  <c r="D86" i="33"/>
  <c r="D20" i="35" l="1"/>
  <c r="D22" i="35"/>
  <c r="D30" i="35" s="1"/>
  <c r="D34" i="35"/>
  <c r="D41" i="35"/>
  <c r="D57" i="35"/>
  <c r="D74" i="35"/>
  <c r="D78" i="35" s="1"/>
  <c r="D89" i="35"/>
  <c r="D96" i="35"/>
  <c r="D97" i="35"/>
  <c r="D104" i="35"/>
  <c r="D105" i="35" s="1"/>
  <c r="D114" i="35"/>
  <c r="D123" i="35" s="1"/>
  <c r="D119" i="35"/>
  <c r="D117" i="35" s="1"/>
  <c r="D127" i="35"/>
  <c r="D131" i="35"/>
  <c r="D137" i="35"/>
  <c r="D143" i="35" s="1"/>
  <c r="D139" i="35"/>
  <c r="D159" i="35"/>
  <c r="D162" i="35"/>
  <c r="D161" i="35" s="1"/>
  <c r="D172" i="35" s="1"/>
  <c r="D170" i="35"/>
  <c r="D168" i="35" s="1"/>
  <c r="D176" i="35"/>
  <c r="D183" i="35"/>
  <c r="D199" i="35"/>
  <c r="D219" i="35"/>
  <c r="D225" i="35"/>
  <c r="D237" i="35"/>
  <c r="D240" i="35"/>
  <c r="D239" i="35" s="1"/>
  <c r="D250" i="35" s="1"/>
  <c r="D248" i="35"/>
  <c r="D246" i="35" s="1"/>
  <c r="D254" i="35"/>
  <c r="D261" i="35"/>
  <c r="D281" i="35"/>
  <c r="D282" i="35" s="1"/>
  <c r="D174" i="35" l="1"/>
  <c r="D197" i="35" s="1"/>
  <c r="D252" i="35"/>
  <c r="D275" i="35" s="1"/>
  <c r="D276" i="35" s="1"/>
  <c r="D32" i="35"/>
  <c r="D55" i="35" s="1"/>
  <c r="D56" i="35" s="1"/>
  <c r="D132" i="35"/>
  <c r="D226" i="35"/>
  <c r="D198" i="35" l="1"/>
  <c r="C9" i="49"/>
  <c r="C36" i="49"/>
  <c r="C30" i="49"/>
  <c r="C62" i="16"/>
  <c r="C62" i="22"/>
  <c r="C59" i="34"/>
  <c r="C64" i="34"/>
  <c r="C136" i="21"/>
  <c r="C58" i="21"/>
  <c r="C61" i="3"/>
  <c r="D245" i="33"/>
  <c r="D185" i="33"/>
  <c r="D180" i="33"/>
  <c r="D161" i="33"/>
  <c r="D124" i="33"/>
  <c r="D52" i="33"/>
  <c r="D36" i="45" l="1"/>
  <c r="D38" i="45"/>
  <c r="D44" i="45" s="1"/>
  <c r="D45" i="45"/>
  <c r="D85" i="45"/>
  <c r="D90" i="45"/>
  <c r="D111" i="45"/>
  <c r="D113" i="45"/>
  <c r="D120" i="45" s="1"/>
  <c r="D121" i="45"/>
  <c r="D131" i="45"/>
  <c r="D132" i="45" s="1"/>
  <c r="D143" i="45"/>
  <c r="D145" i="45"/>
  <c r="D149" i="45" s="1"/>
  <c r="D168" i="45"/>
  <c r="D172" i="45"/>
  <c r="D177" i="45"/>
  <c r="D186" i="45" s="1"/>
  <c r="D183" i="45"/>
  <c r="D181" i="45" s="1"/>
  <c r="D191" i="45"/>
  <c r="D192" i="45" s="1"/>
  <c r="D199" i="45"/>
  <c r="D201" i="45"/>
  <c r="D205" i="45" s="1"/>
  <c r="D206" i="45"/>
  <c r="D212" i="45"/>
  <c r="D215" i="45"/>
  <c r="D221" i="45"/>
  <c r="D223" i="45"/>
  <c r="D227" i="45" s="1"/>
  <c r="D231" i="45"/>
  <c r="D232" i="45" s="1"/>
  <c r="D91" i="45" l="1"/>
  <c r="D216" i="45"/>
  <c r="D173" i="45"/>
  <c r="G171" i="45" l="1"/>
  <c r="F171" i="45" s="1"/>
  <c r="G130" i="45"/>
  <c r="F130" i="45" s="1"/>
  <c r="G129" i="45"/>
  <c r="F129" i="45" s="1"/>
  <c r="C25" i="16" l="1"/>
  <c r="C25" i="22"/>
  <c r="C25" i="34"/>
  <c r="C31" i="9"/>
  <c r="C22" i="9"/>
  <c r="C33" i="22" l="1"/>
  <c r="C31" i="22" s="1"/>
  <c r="G89" i="45" l="1"/>
  <c r="F89" i="45" s="1"/>
  <c r="G87" i="45"/>
  <c r="G88" i="45"/>
  <c r="F88" i="45" s="1"/>
  <c r="G84" i="45"/>
  <c r="F84" i="45" s="1"/>
  <c r="G90" i="45" l="1"/>
  <c r="F87" i="45"/>
  <c r="F90" i="45" s="1"/>
  <c r="G194" i="33" l="1"/>
  <c r="G176" i="33"/>
  <c r="G175" i="33"/>
  <c r="G177" i="33" l="1"/>
  <c r="C23" i="49" l="1"/>
  <c r="C20" i="49"/>
  <c r="C26" i="49" s="1"/>
  <c r="C15" i="49"/>
  <c r="C16" i="49" l="1"/>
  <c r="F14" i="49" l="1"/>
  <c r="F15" i="49" s="1"/>
  <c r="F16" i="49" s="1"/>
  <c r="E14" i="49" l="1"/>
  <c r="D177" i="33" l="1"/>
  <c r="C21" i="27" l="1"/>
  <c r="C23" i="17"/>
  <c r="C24" i="16"/>
  <c r="C24" i="22"/>
  <c r="C20" i="12"/>
  <c r="C24" i="34"/>
  <c r="C21" i="9"/>
  <c r="C19" i="8"/>
  <c r="C98" i="21"/>
  <c r="C25" i="21"/>
  <c r="C23" i="6"/>
  <c r="C20" i="4"/>
  <c r="C23" i="3"/>
  <c r="D267" i="33"/>
  <c r="D156" i="33" l="1"/>
  <c r="D160" i="33" s="1"/>
  <c r="C142" i="21" l="1"/>
  <c r="F141" i="21"/>
  <c r="E141" i="21" s="1"/>
  <c r="E191" i="45" l="1"/>
  <c r="C79" i="21" l="1"/>
  <c r="F78" i="21"/>
  <c r="E78" i="21" s="1"/>
  <c r="G223" i="35"/>
  <c r="F223" i="35" s="1"/>
  <c r="G224" i="35"/>
  <c r="F224" i="35" s="1"/>
  <c r="F67" i="27" l="1"/>
  <c r="E67" i="27" s="1"/>
  <c r="C68" i="27"/>
  <c r="C147" i="21" l="1"/>
  <c r="F145" i="21"/>
  <c r="E145" i="21" s="1"/>
  <c r="F146" i="21"/>
  <c r="E146" i="21" s="1"/>
  <c r="C80" i="34" l="1"/>
  <c r="F78" i="34"/>
  <c r="E78" i="34" s="1"/>
  <c r="G130" i="35" l="1"/>
  <c r="F130" i="35" l="1"/>
  <c r="D145" i="33"/>
  <c r="C71" i="16" l="1"/>
  <c r="D63" i="33" l="1"/>
  <c r="G62" i="33"/>
  <c r="F62" i="33" s="1"/>
  <c r="C71" i="6" l="1"/>
  <c r="F70" i="6"/>
  <c r="E70" i="6" s="1"/>
  <c r="G168" i="33" l="1"/>
  <c r="F168" i="33" s="1"/>
  <c r="D169" i="33"/>
  <c r="C73" i="27" l="1"/>
  <c r="C71" i="27"/>
  <c r="C43" i="27"/>
  <c r="C36" i="27"/>
  <c r="C30" i="27"/>
  <c r="C28" i="27" s="1"/>
  <c r="C17" i="27"/>
  <c r="C74" i="17"/>
  <c r="C72" i="17"/>
  <c r="C69" i="17"/>
  <c r="C66" i="17"/>
  <c r="C45" i="17"/>
  <c r="C38" i="17"/>
  <c r="C32" i="17"/>
  <c r="C30" i="17" s="1"/>
  <c r="C19" i="17"/>
  <c r="C76" i="16"/>
  <c r="C74" i="16"/>
  <c r="C68" i="16"/>
  <c r="C46" i="16"/>
  <c r="C39" i="16"/>
  <c r="C33" i="16"/>
  <c r="C31" i="16" s="1"/>
  <c r="C35" i="16"/>
  <c r="C79" i="22"/>
  <c r="C77" i="22"/>
  <c r="C46" i="22"/>
  <c r="C39" i="22"/>
  <c r="C35" i="22"/>
  <c r="C20" i="22"/>
  <c r="C67" i="12"/>
  <c r="C62" i="12"/>
  <c r="C42" i="12"/>
  <c r="C35" i="12"/>
  <c r="C29" i="12"/>
  <c r="C27" i="12" s="1"/>
  <c r="C31" i="12"/>
  <c r="C16" i="12"/>
  <c r="C85" i="34"/>
  <c r="C83" i="34"/>
  <c r="C75" i="34"/>
  <c r="C33" i="34"/>
  <c r="C31" i="34" s="1"/>
  <c r="C19" i="34"/>
  <c r="C75" i="9"/>
  <c r="C73" i="9"/>
  <c r="C69" i="9"/>
  <c r="C66" i="9"/>
  <c r="C43" i="9"/>
  <c r="C36" i="9"/>
  <c r="C30" i="9"/>
  <c r="C28" i="9" s="1"/>
  <c r="C17" i="9"/>
  <c r="C72" i="8"/>
  <c r="C70" i="8"/>
  <c r="C67" i="8"/>
  <c r="C63" i="8"/>
  <c r="C41" i="8"/>
  <c r="C34" i="8"/>
  <c r="C28" i="8"/>
  <c r="C26" i="8" s="1"/>
  <c r="C17" i="8"/>
  <c r="C120" i="21"/>
  <c r="C113" i="21"/>
  <c r="C107" i="21"/>
  <c r="C105" i="21" s="1"/>
  <c r="C109" i="21"/>
  <c r="C96" i="21"/>
  <c r="C84" i="21"/>
  <c r="C82" i="21"/>
  <c r="C75" i="21"/>
  <c r="C47" i="21"/>
  <c r="C40" i="21"/>
  <c r="C34" i="21"/>
  <c r="C32" i="21" s="1"/>
  <c r="C36" i="21"/>
  <c r="F10" i="21"/>
  <c r="E10" i="21" s="1"/>
  <c r="C76" i="6"/>
  <c r="C74" i="6"/>
  <c r="C67" i="6"/>
  <c r="C45" i="6"/>
  <c r="C38" i="6"/>
  <c r="C32" i="6"/>
  <c r="C30" i="6" s="1"/>
  <c r="C34" i="6"/>
  <c r="C19" i="6"/>
  <c r="F10" i="6"/>
  <c r="E10" i="6" s="1"/>
  <c r="C70" i="4"/>
  <c r="C68" i="4"/>
  <c r="C65" i="4"/>
  <c r="C62" i="4"/>
  <c r="C42" i="4"/>
  <c r="C35" i="4"/>
  <c r="C29" i="4"/>
  <c r="C27" i="4" s="1"/>
  <c r="C31" i="4"/>
  <c r="C85" i="3"/>
  <c r="C83" i="3"/>
  <c r="C45" i="3"/>
  <c r="C38" i="3"/>
  <c r="C32" i="3"/>
  <c r="C30" i="3" s="1"/>
  <c r="C34" i="3"/>
  <c r="C21" i="3"/>
  <c r="D310" i="33"/>
  <c r="D289" i="33"/>
  <c r="D282" i="33"/>
  <c r="D276" i="33"/>
  <c r="D274" i="33" s="1"/>
  <c r="D278" i="33"/>
  <c r="D265" i="33"/>
  <c r="D256" i="33"/>
  <c r="D252" i="33"/>
  <c r="D229" i="33"/>
  <c r="D222" i="33"/>
  <c r="D211" i="33"/>
  <c r="D218" i="33" s="1"/>
  <c r="D209" i="33"/>
  <c r="D198" i="33"/>
  <c r="D195" i="33"/>
  <c r="D184" i="33"/>
  <c r="D170" i="33"/>
  <c r="D154" i="33"/>
  <c r="D108" i="33"/>
  <c r="D101" i="33"/>
  <c r="D89" i="33"/>
  <c r="D97" i="33" s="1"/>
  <c r="D59" i="33"/>
  <c r="D36" i="33"/>
  <c r="D29" i="33"/>
  <c r="D17" i="33"/>
  <c r="D25" i="33" s="1"/>
  <c r="D15" i="33"/>
  <c r="C37" i="16" l="1"/>
  <c r="C36" i="17"/>
  <c r="C59" i="17" s="1"/>
  <c r="C37" i="22"/>
  <c r="C34" i="9"/>
  <c r="C57" i="9" s="1"/>
  <c r="C32" i="8"/>
  <c r="C55" i="8" s="1"/>
  <c r="C36" i="6"/>
  <c r="C33" i="12"/>
  <c r="C111" i="21"/>
  <c r="C33" i="4"/>
  <c r="C34" i="27"/>
  <c r="D280" i="33"/>
  <c r="C36" i="3"/>
  <c r="C59" i="3" s="1"/>
  <c r="D220" i="33"/>
  <c r="D243" i="33" s="1"/>
  <c r="C62" i="34"/>
  <c r="C38" i="21"/>
  <c r="D27" i="33"/>
  <c r="D99" i="33"/>
  <c r="C19" i="27"/>
  <c r="C70" i="17"/>
  <c r="C22" i="16"/>
  <c r="C75" i="22"/>
  <c r="C64" i="12"/>
  <c r="C73" i="6"/>
  <c r="C67" i="4"/>
  <c r="C18" i="4"/>
  <c r="C66" i="4"/>
  <c r="C82" i="3"/>
  <c r="C18" i="12"/>
  <c r="C70" i="27"/>
  <c r="C69" i="27"/>
  <c r="C32" i="27"/>
  <c r="C71" i="17"/>
  <c r="C21" i="17"/>
  <c r="C34" i="17"/>
  <c r="C72" i="16"/>
  <c r="C73" i="16"/>
  <c r="C76" i="22"/>
  <c r="C22" i="22"/>
  <c r="C63" i="12"/>
  <c r="C21" i="34"/>
  <c r="C35" i="34"/>
  <c r="C81" i="34"/>
  <c r="C82" i="34"/>
  <c r="C19" i="9"/>
  <c r="C32" i="9"/>
  <c r="C70" i="9"/>
  <c r="C72" i="9"/>
  <c r="C30" i="8"/>
  <c r="C68" i="8"/>
  <c r="C69" i="8"/>
  <c r="C80" i="21"/>
  <c r="C61" i="21"/>
  <c r="C81" i="21"/>
  <c r="C148" i="21"/>
  <c r="C72" i="6"/>
  <c r="C81" i="3"/>
  <c r="F10" i="3"/>
  <c r="E10" i="3" s="1"/>
  <c r="D257" i="33"/>
  <c r="D146" i="33"/>
  <c r="D199" i="33"/>
  <c r="D64" i="33"/>
  <c r="D315" i="33"/>
  <c r="C134" i="21" l="1"/>
  <c r="C135" i="21" s="1"/>
  <c r="D122" i="33"/>
  <c r="D123" i="33" s="1"/>
  <c r="D50" i="33"/>
  <c r="D51" i="33" s="1"/>
  <c r="D303" i="33"/>
  <c r="D304" i="33" s="1"/>
  <c r="C57" i="27"/>
  <c r="C60" i="16"/>
  <c r="C60" i="22"/>
  <c r="C56" i="12"/>
  <c r="C59" i="6"/>
  <c r="C56" i="4"/>
  <c r="D244" i="33"/>
  <c r="C63" i="34" l="1"/>
  <c r="C58" i="27"/>
  <c r="C60" i="17"/>
  <c r="C61" i="16"/>
  <c r="C61" i="22"/>
  <c r="C57" i="12"/>
  <c r="C58" i="9"/>
  <c r="C56" i="8"/>
  <c r="C62" i="21"/>
  <c r="C60" i="6"/>
  <c r="C57" i="4"/>
  <c r="C60" i="3"/>
  <c r="G190" i="45"/>
  <c r="G191" i="45" s="1"/>
  <c r="F190" i="45" l="1"/>
  <c r="F191" i="45" s="1"/>
  <c r="G192" i="45"/>
  <c r="E192" i="45" s="1"/>
  <c r="F192" i="45" l="1"/>
  <c r="G72" i="35" l="1"/>
  <c r="F72" i="35" s="1"/>
  <c r="G73" i="35" l="1"/>
  <c r="F73" i="35" l="1"/>
  <c r="D15" i="49" l="1"/>
  <c r="D16" i="49"/>
  <c r="E15" i="49"/>
  <c r="E16" i="49" s="1"/>
  <c r="G166" i="45" l="1"/>
  <c r="F166" i="45" l="1"/>
  <c r="F67" i="16" l="1"/>
  <c r="F68" i="16" l="1"/>
  <c r="E67" i="16"/>
  <c r="E68" i="16" s="1"/>
  <c r="D68" i="16" l="1"/>
  <c r="F63" i="27"/>
  <c r="E63" i="27" s="1"/>
  <c r="D68" i="27"/>
  <c r="D64" i="27"/>
  <c r="F62" i="27" l="1"/>
  <c r="E62" i="27" s="1"/>
  <c r="F61" i="27"/>
  <c r="F66" i="27"/>
  <c r="F68" i="27" s="1"/>
  <c r="E61" i="27" l="1"/>
  <c r="E64" i="27" s="1"/>
  <c r="F64" i="27"/>
  <c r="E66" i="27"/>
  <c r="E68" i="27" s="1"/>
  <c r="E69" i="27" l="1"/>
  <c r="F69" i="27"/>
  <c r="D69" i="27" l="1"/>
  <c r="F68" i="17" l="1"/>
  <c r="F12" i="16" l="1"/>
  <c r="F13" i="27"/>
  <c r="F11" i="27"/>
  <c r="F15" i="27"/>
  <c r="F12" i="27"/>
  <c r="F16" i="27"/>
  <c r="F14" i="27"/>
  <c r="F73" i="22"/>
  <c r="F74" i="22" s="1"/>
  <c r="F68" i="22"/>
  <c r="F64" i="17"/>
  <c r="F61" i="12"/>
  <c r="F67" i="22"/>
  <c r="F71" i="22" s="1"/>
  <c r="F70" i="16"/>
  <c r="F71" i="16" s="1"/>
  <c r="F63" i="17"/>
  <c r="F60" i="12"/>
  <c r="F65" i="17"/>
  <c r="F10" i="27"/>
  <c r="F10" i="17"/>
  <c r="F11" i="16"/>
  <c r="F13" i="16"/>
  <c r="F15" i="16"/>
  <c r="F10" i="16"/>
  <c r="F20" i="16" s="1"/>
  <c r="D20" i="16" s="1"/>
  <c r="F14" i="16"/>
  <c r="F16" i="16"/>
  <c r="F18" i="16"/>
  <c r="F17" i="16"/>
  <c r="F10" i="22"/>
  <c r="F72" i="16" l="1"/>
  <c r="D22" i="16"/>
  <c r="F13" i="12"/>
  <c r="F14" i="12"/>
  <c r="F10" i="12"/>
  <c r="F15" i="12"/>
  <c r="F11" i="12"/>
  <c r="F12" i="12"/>
  <c r="F18" i="34"/>
  <c r="F17" i="34"/>
  <c r="F16" i="34"/>
  <c r="F14" i="34"/>
  <c r="F13" i="34"/>
  <c r="F12" i="34"/>
  <c r="F10" i="34"/>
  <c r="D21" i="17" l="1"/>
  <c r="D19" i="27"/>
  <c r="D22" i="22"/>
  <c r="F77" i="34"/>
  <c r="F79" i="34"/>
  <c r="F69" i="34"/>
  <c r="F11" i="34"/>
  <c r="F15" i="34"/>
  <c r="F16" i="9"/>
  <c r="F14" i="9"/>
  <c r="F11" i="9"/>
  <c r="F10" i="9"/>
  <c r="F9" i="9"/>
  <c r="F62" i="8"/>
  <c r="F61" i="8"/>
  <c r="F59" i="8"/>
  <c r="F80" i="34" l="1"/>
  <c r="D18" i="12"/>
  <c r="F66" i="8"/>
  <c r="F65" i="8"/>
  <c r="F68" i="9"/>
  <c r="F62" i="9"/>
  <c r="F64" i="9"/>
  <c r="F61" i="9"/>
  <c r="F63" i="9"/>
  <c r="F65" i="9"/>
  <c r="F13" i="9"/>
  <c r="F15" i="9"/>
  <c r="F12" i="9"/>
  <c r="F60" i="8"/>
  <c r="D21" i="34" l="1"/>
  <c r="D19" i="9" l="1"/>
  <c r="F16" i="8"/>
  <c r="F9" i="8"/>
  <c r="F12" i="6"/>
  <c r="F14" i="6"/>
  <c r="F16" i="6"/>
  <c r="F18" i="6"/>
  <c r="F19" i="21" l="1"/>
  <c r="F64" i="6"/>
  <c r="F63" i="6"/>
  <c r="F69" i="6"/>
  <c r="F71" i="6" s="1"/>
  <c r="F140" i="21"/>
  <c r="F142" i="21" s="1"/>
  <c r="D142" i="21" s="1"/>
  <c r="F144" i="21"/>
  <c r="F147" i="21" s="1"/>
  <c r="F66" i="6"/>
  <c r="F65" i="6"/>
  <c r="F11" i="8"/>
  <c r="F13" i="8"/>
  <c r="F15" i="8"/>
  <c r="F10" i="8"/>
  <c r="F12" i="8"/>
  <c r="F14" i="8"/>
  <c r="F71" i="21"/>
  <c r="F69" i="21"/>
  <c r="F73" i="21"/>
  <c r="F77" i="21"/>
  <c r="F79" i="21" s="1"/>
  <c r="F70" i="21"/>
  <c r="F72" i="21"/>
  <c r="F74" i="21"/>
  <c r="F91" i="21"/>
  <c r="F93" i="21"/>
  <c r="F90" i="21"/>
  <c r="F92" i="21"/>
  <c r="F12" i="21"/>
  <c r="F16" i="21"/>
  <c r="F14" i="21"/>
  <c r="F18" i="21"/>
  <c r="F13" i="21"/>
  <c r="F15" i="21"/>
  <c r="F17" i="21"/>
  <c r="F17" i="6"/>
  <c r="F15" i="6"/>
  <c r="F13" i="6"/>
  <c r="F11" i="6"/>
  <c r="F60" i="4" l="1"/>
  <c r="F64" i="4"/>
  <c r="F61" i="4"/>
  <c r="F11" i="4"/>
  <c r="F13" i="4"/>
  <c r="F14" i="4"/>
  <c r="F79" i="3" l="1"/>
  <c r="F12" i="4"/>
  <c r="F10" i="4"/>
  <c r="F77" i="3"/>
  <c r="F68" i="3"/>
  <c r="F66" i="3"/>
  <c r="F20" i="3"/>
  <c r="E10" i="4" l="1"/>
  <c r="F16" i="4"/>
  <c r="F80" i="3"/>
  <c r="F73" i="3"/>
  <c r="F67" i="3"/>
  <c r="F69" i="3"/>
  <c r="F71" i="3"/>
  <c r="F70" i="3"/>
  <c r="F72" i="3"/>
  <c r="F12" i="3"/>
  <c r="E12" i="3" s="1"/>
  <c r="F14" i="3"/>
  <c r="F16" i="3"/>
  <c r="F18" i="3"/>
  <c r="F11" i="3"/>
  <c r="F13" i="3"/>
  <c r="F15" i="3"/>
  <c r="F17" i="3"/>
  <c r="F19" i="3"/>
  <c r="G308" i="33"/>
  <c r="G309" i="33"/>
  <c r="G307" i="33"/>
  <c r="G313" i="33"/>
  <c r="G314" i="33" s="1"/>
  <c r="E314" i="33" s="1"/>
  <c r="G208" i="33"/>
  <c r="G207" i="33"/>
  <c r="G206" i="33"/>
  <c r="G205" i="33"/>
  <c r="G204" i="33"/>
  <c r="G203" i="33"/>
  <c r="F75" i="3" l="1"/>
  <c r="D18" i="4"/>
  <c r="G261" i="33"/>
  <c r="G263" i="33"/>
  <c r="G262" i="33"/>
  <c r="G264" i="33"/>
  <c r="G251" i="33"/>
  <c r="G255" i="33"/>
  <c r="G254" i="33"/>
  <c r="G197" i="33"/>
  <c r="G167" i="33" l="1"/>
  <c r="G169" i="33" s="1"/>
  <c r="G71" i="33" l="1"/>
  <c r="G73" i="33"/>
  <c r="G79" i="33"/>
  <c r="G11" i="33"/>
  <c r="G81" i="33" l="1"/>
  <c r="G84" i="33"/>
  <c r="G83" i="33"/>
  <c r="G77" i="33"/>
  <c r="G75" i="33"/>
  <c r="G14" i="33"/>
  <c r="G13" i="33"/>
  <c r="G12" i="33"/>
  <c r="G152" i="33"/>
  <c r="G132" i="33"/>
  <c r="G134" i="33"/>
  <c r="G145" i="33"/>
  <c r="G151" i="33"/>
  <c r="G153" i="33"/>
  <c r="G131" i="33"/>
  <c r="G133" i="33"/>
  <c r="G56" i="33"/>
  <c r="G58" i="33"/>
  <c r="G61" i="33"/>
  <c r="G63" i="33" s="1"/>
  <c r="G57" i="33"/>
  <c r="G70" i="33"/>
  <c r="G72" i="33"/>
  <c r="G74" i="33"/>
  <c r="G76" i="33"/>
  <c r="G78" i="33"/>
  <c r="G80" i="33"/>
  <c r="G82" i="33"/>
  <c r="G69" i="33"/>
  <c r="G279" i="35"/>
  <c r="G280" i="35"/>
  <c r="G233" i="35"/>
  <c r="G235" i="35"/>
  <c r="G234" i="35"/>
  <c r="G236" i="35"/>
  <c r="G221" i="35"/>
  <c r="G222" i="35"/>
  <c r="G214" i="35"/>
  <c r="G217" i="35"/>
  <c r="G218" i="35"/>
  <c r="G215" i="35"/>
  <c r="G216" i="35"/>
  <c r="G158" i="35"/>
  <c r="G156" i="35"/>
  <c r="G154" i="35"/>
  <c r="G152" i="35"/>
  <c r="G150" i="35"/>
  <c r="G148" i="35"/>
  <c r="G147" i="35"/>
  <c r="G157" i="35"/>
  <c r="G155" i="35"/>
  <c r="G153" i="35"/>
  <c r="G151" i="35"/>
  <c r="G149" i="35"/>
  <c r="G136" i="33" l="1"/>
  <c r="G86" i="33"/>
  <c r="E86" i="33" s="1"/>
  <c r="G225" i="35"/>
  <c r="G159" i="35"/>
  <c r="E159" i="35" s="1"/>
  <c r="G129" i="35" l="1"/>
  <c r="G131" i="35" s="1"/>
  <c r="G126" i="35"/>
  <c r="G109" i="35"/>
  <c r="G103" i="35"/>
  <c r="G102" i="35"/>
  <c r="G85" i="35"/>
  <c r="G84" i="35"/>
  <c r="G88" i="35"/>
  <c r="G86" i="35"/>
  <c r="G87" i="35"/>
  <c r="G89" i="35" l="1"/>
  <c r="E89" i="35" s="1"/>
  <c r="G15" i="35"/>
  <c r="G18" i="35"/>
  <c r="G17" i="35"/>
  <c r="G11" i="35"/>
  <c r="G12" i="35"/>
  <c r="G13" i="35"/>
  <c r="G14" i="35"/>
  <c r="G16" i="35"/>
  <c r="G66" i="35"/>
  <c r="G19" i="35"/>
  <c r="G71" i="35"/>
  <c r="G69" i="35"/>
  <c r="G70" i="35"/>
  <c r="G68" i="35"/>
  <c r="G67" i="35"/>
  <c r="G76" i="35"/>
  <c r="G77" i="35" s="1"/>
  <c r="G74" i="35" l="1"/>
  <c r="E74" i="35" s="1"/>
  <c r="G20" i="35"/>
  <c r="E20" i="35" l="1"/>
  <c r="G220" i="45" l="1"/>
  <c r="G230" i="45"/>
  <c r="G214" i="45"/>
  <c r="G215" i="45" s="1"/>
  <c r="G198" i="45"/>
  <c r="G76" i="45"/>
  <c r="G78" i="45"/>
  <c r="G80" i="45"/>
  <c r="G82" i="45"/>
  <c r="G75" i="45"/>
  <c r="G103" i="45" l="1"/>
  <c r="G105" i="45"/>
  <c r="G77" i="45"/>
  <c r="G102" i="45"/>
  <c r="G138" i="45"/>
  <c r="G142" i="45"/>
  <c r="G106" i="45"/>
  <c r="G139" i="45"/>
  <c r="G109" i="45"/>
  <c r="G107" i="45"/>
  <c r="G108" i="45"/>
  <c r="G104" i="45"/>
  <c r="G141" i="45"/>
  <c r="G140" i="45"/>
  <c r="G137" i="45"/>
  <c r="G211" i="45"/>
  <c r="G170" i="45"/>
  <c r="G172" i="45" s="1"/>
  <c r="G128" i="45"/>
  <c r="G131" i="45" s="1"/>
  <c r="G83" i="45"/>
  <c r="G81" i="45"/>
  <c r="G79" i="45"/>
  <c r="G85" i="45" l="1"/>
  <c r="G167" i="45"/>
  <c r="G143" i="45"/>
  <c r="G168" i="45" l="1"/>
  <c r="E168" i="45" s="1"/>
  <c r="E143" i="45"/>
  <c r="G36" i="45" l="1"/>
  <c r="E36" i="45" l="1"/>
  <c r="F58" i="33"/>
  <c r="F84" i="33" l="1"/>
  <c r="F216" i="35" l="1"/>
  <c r="F102" i="35" l="1"/>
  <c r="E15" i="12" l="1"/>
  <c r="E16" i="8"/>
  <c r="E16" i="27"/>
  <c r="E20" i="3"/>
  <c r="E19" i="21"/>
  <c r="F83" i="45" l="1"/>
  <c r="E65" i="17" l="1"/>
  <c r="F81" i="45" l="1"/>
  <c r="G110" i="35" l="1"/>
  <c r="G112" i="35" s="1"/>
  <c r="F279" i="35" l="1"/>
  <c r="G281" i="35" l="1"/>
  <c r="F280" i="35"/>
  <c r="E281" i="35" l="1"/>
  <c r="E282" i="35" s="1"/>
  <c r="F281" i="35"/>
  <c r="F282" i="35" s="1"/>
  <c r="G282" i="35"/>
  <c r="E15" i="27" l="1"/>
  <c r="E14" i="27"/>
  <c r="E12" i="27"/>
  <c r="E11" i="27"/>
  <c r="E13" i="27" l="1"/>
  <c r="F17" i="27"/>
  <c r="E10" i="27"/>
  <c r="F19" i="27" l="1"/>
  <c r="D17" i="27"/>
  <c r="E17" i="27"/>
  <c r="E19" i="27" l="1"/>
  <c r="E79" i="3" l="1"/>
  <c r="D69" i="17" l="1"/>
  <c r="E64" i="17"/>
  <c r="F19" i="17" l="1"/>
  <c r="F66" i="17"/>
  <c r="F69" i="17"/>
  <c r="E68" i="17"/>
  <c r="E10" i="17"/>
  <c r="E63" i="17"/>
  <c r="E66" i="17" s="1"/>
  <c r="D69" i="9"/>
  <c r="E65" i="9"/>
  <c r="E64" i="9"/>
  <c r="E63" i="9"/>
  <c r="E62" i="9"/>
  <c r="E16" i="9"/>
  <c r="E15" i="9"/>
  <c r="E12" i="9"/>
  <c r="D66" i="17" l="1"/>
  <c r="F21" i="17"/>
  <c r="D19" i="17"/>
  <c r="E19" i="17"/>
  <c r="F69" i="9"/>
  <c r="F70" i="17"/>
  <c r="E69" i="17"/>
  <c r="E68" i="9"/>
  <c r="E11" i="9"/>
  <c r="E13" i="9"/>
  <c r="E9" i="9"/>
  <c r="E14" i="9"/>
  <c r="E10" i="9"/>
  <c r="F66" i="9"/>
  <c r="F17" i="9"/>
  <c r="E61" i="9"/>
  <c r="E66" i="9" s="1"/>
  <c r="D70" i="17" l="1"/>
  <c r="D17" i="9"/>
  <c r="D66" i="9"/>
  <c r="F19" i="9"/>
  <c r="E21" i="17"/>
  <c r="E70" i="17"/>
  <c r="E69" i="9"/>
  <c r="F70" i="9"/>
  <c r="E17" i="9"/>
  <c r="D70" i="9" l="1"/>
  <c r="E19" i="9"/>
  <c r="E70" i="9"/>
  <c r="D80" i="34" l="1"/>
  <c r="E77" i="34"/>
  <c r="E79" i="34"/>
  <c r="F19" i="34"/>
  <c r="E10" i="34"/>
  <c r="E11" i="34"/>
  <c r="E12" i="34"/>
  <c r="E13" i="34"/>
  <c r="E14" i="34"/>
  <c r="E15" i="34"/>
  <c r="E16" i="34"/>
  <c r="E17" i="34"/>
  <c r="E18" i="34"/>
  <c r="F75" i="34"/>
  <c r="E69" i="34"/>
  <c r="D75" i="34" l="1"/>
  <c r="E80" i="34"/>
  <c r="F21" i="34"/>
  <c r="D19" i="34"/>
  <c r="F81" i="34"/>
  <c r="E19" i="34"/>
  <c r="E75" i="34"/>
  <c r="D81" i="34" l="1"/>
  <c r="E21" i="34"/>
  <c r="E81" i="34"/>
  <c r="E68" i="3" l="1"/>
  <c r="E66" i="8" l="1"/>
  <c r="D147" i="21" l="1"/>
  <c r="D79" i="21"/>
  <c r="D71" i="6"/>
  <c r="D65" i="4"/>
  <c r="E198" i="33"/>
  <c r="E169" i="33"/>
  <c r="E170" i="33" s="1"/>
  <c r="E145" i="33"/>
  <c r="E63" i="33" l="1"/>
  <c r="G104" i="35" l="1"/>
  <c r="E104" i="35" s="1"/>
  <c r="F103" i="35" l="1"/>
  <c r="G105" i="35"/>
  <c r="E105" i="35" s="1"/>
  <c r="F104" i="35" l="1"/>
  <c r="F105" i="35" s="1"/>
  <c r="F214" i="45"/>
  <c r="F215" i="45" s="1"/>
  <c r="F211" i="45"/>
  <c r="E212" i="45"/>
  <c r="F212" i="45" l="1"/>
  <c r="E215" i="45"/>
  <c r="G212" i="45"/>
  <c r="F216" i="45" l="1"/>
  <c r="G216" i="45"/>
  <c r="E216" i="45" s="1"/>
  <c r="E90" i="45" l="1"/>
  <c r="F133" i="33" l="1"/>
  <c r="E140" i="21" l="1"/>
  <c r="E142" i="21" s="1"/>
  <c r="E231" i="45"/>
  <c r="E232" i="45" s="1"/>
  <c r="G231" i="45" l="1"/>
  <c r="F230" i="45" l="1"/>
  <c r="F231" i="45" l="1"/>
  <c r="G232" i="45"/>
  <c r="F232" i="45" l="1"/>
  <c r="F222" i="35"/>
  <c r="F215" i="35"/>
  <c r="F218" i="35"/>
  <c r="F217" i="35" l="1"/>
  <c r="F255" i="33" l="1"/>
  <c r="E221" i="45" l="1"/>
  <c r="F142" i="45"/>
  <c r="F141" i="45"/>
  <c r="F140" i="45"/>
  <c r="F139" i="45"/>
  <c r="F138" i="45"/>
  <c r="F137" i="45"/>
  <c r="E131" i="45"/>
  <c r="E132" i="45" s="1"/>
  <c r="F102" i="45"/>
  <c r="E85" i="45" l="1"/>
  <c r="G221" i="45"/>
  <c r="E172" i="45"/>
  <c r="F220" i="45"/>
  <c r="F167" i="45"/>
  <c r="F168" i="45" s="1"/>
  <c r="F106" i="45"/>
  <c r="F104" i="45"/>
  <c r="F108" i="45"/>
  <c r="F103" i="45"/>
  <c r="F105" i="45"/>
  <c r="F107" i="45"/>
  <c r="F109" i="45"/>
  <c r="F143" i="45"/>
  <c r="F75" i="45"/>
  <c r="F76" i="45"/>
  <c r="F77" i="45"/>
  <c r="F78" i="45"/>
  <c r="F79" i="45"/>
  <c r="F80" i="45"/>
  <c r="F82" i="45"/>
  <c r="F128" i="45"/>
  <c r="F131" i="45" s="1"/>
  <c r="F170" i="45"/>
  <c r="F172" i="45" s="1"/>
  <c r="F198" i="45"/>
  <c r="G199" i="45"/>
  <c r="E199" i="45" l="1"/>
  <c r="F85" i="45"/>
  <c r="F36" i="45"/>
  <c r="F132" i="45"/>
  <c r="F221" i="45"/>
  <c r="F199" i="45"/>
  <c r="G173" i="45"/>
  <c r="G91" i="45"/>
  <c r="E91" i="45" s="1"/>
  <c r="G132" i="45"/>
  <c r="E173" i="45" l="1"/>
  <c r="F173" i="45"/>
  <c r="F91" i="45"/>
  <c r="F81" i="33" l="1"/>
  <c r="E66" i="6" l="1"/>
  <c r="F308" i="33" l="1"/>
  <c r="F309" i="33" l="1"/>
  <c r="E66" i="3"/>
  <c r="F307" i="33"/>
  <c r="G310" i="33"/>
  <c r="F262" i="33"/>
  <c r="E310" i="33" l="1"/>
  <c r="F310" i="33"/>
  <c r="E225" i="35" l="1"/>
  <c r="F221" i="35"/>
  <c r="F225" i="35" s="1"/>
  <c r="F214" i="35" l="1"/>
  <c r="G219" i="35"/>
  <c r="G226" i="35" l="1"/>
  <c r="E226" i="35" s="1"/>
  <c r="E219" i="35"/>
  <c r="F219" i="35"/>
  <c r="F226" i="35" s="1"/>
  <c r="F148" i="21" l="1"/>
  <c r="D148" i="21" s="1"/>
  <c r="F160" i="21" l="1"/>
  <c r="D160" i="21" s="1"/>
  <c r="F67" i="8"/>
  <c r="F162" i="21"/>
  <c r="D74" i="22"/>
  <c r="E73" i="22"/>
  <c r="E74" i="22" s="1"/>
  <c r="E65" i="8"/>
  <c r="E144" i="21"/>
  <c r="E77" i="21"/>
  <c r="E79" i="21" s="1"/>
  <c r="D67" i="8" l="1"/>
  <c r="E147" i="21"/>
  <c r="E148" i="21" s="1"/>
  <c r="D162" i="21"/>
  <c r="E160" i="21"/>
  <c r="E67" i="8"/>
  <c r="E162" i="21" l="1"/>
  <c r="G170" i="33" l="1"/>
  <c r="F65" i="4"/>
  <c r="G256" i="33"/>
  <c r="E256" i="33" s="1"/>
  <c r="G198" i="33"/>
  <c r="F61" i="33"/>
  <c r="F63" i="33" s="1"/>
  <c r="E77" i="3"/>
  <c r="E80" i="3" s="1"/>
  <c r="E69" i="6"/>
  <c r="E71" i="6" s="1"/>
  <c r="E64" i="4"/>
  <c r="F254" i="33"/>
  <c r="F313" i="33"/>
  <c r="F314" i="33" s="1"/>
  <c r="F197" i="33"/>
  <c r="F167" i="33"/>
  <c r="F169" i="33" s="1"/>
  <c r="F145" i="33"/>
  <c r="D80" i="3" l="1"/>
  <c r="G315" i="33"/>
  <c r="F170" i="33"/>
  <c r="F256" i="33"/>
  <c r="E65" i="4"/>
  <c r="F315" i="33"/>
  <c r="F198" i="33"/>
  <c r="E315" i="33" l="1"/>
  <c r="E131" i="35" l="1"/>
  <c r="F129" i="35"/>
  <c r="F131" i="35" s="1"/>
  <c r="F76" i="35"/>
  <c r="F77" i="35" s="1"/>
  <c r="G195" i="33" l="1"/>
  <c r="E195" i="33" s="1"/>
  <c r="F132" i="33"/>
  <c r="G199" i="33" l="1"/>
  <c r="E199" i="33" s="1"/>
  <c r="F194" i="33"/>
  <c r="F134" i="33"/>
  <c r="F195" i="33" l="1"/>
  <c r="F199" i="33" s="1"/>
  <c r="E64" i="6" l="1"/>
  <c r="E71" i="21"/>
  <c r="E61" i="4"/>
  <c r="E60" i="4"/>
  <c r="F155" i="35"/>
  <c r="F154" i="35"/>
  <c r="F153" i="35"/>
  <c r="F152" i="35"/>
  <c r="F151" i="35"/>
  <c r="F150" i="35"/>
  <c r="F149" i="35"/>
  <c r="F110" i="35"/>
  <c r="F109" i="35"/>
  <c r="F87" i="35"/>
  <c r="F112" i="35" l="1"/>
  <c r="F148" i="35"/>
  <c r="F156" i="35"/>
  <c r="F158" i="35"/>
  <c r="F157" i="35"/>
  <c r="E62" i="4"/>
  <c r="F233" i="35"/>
  <c r="F235" i="35"/>
  <c r="F234" i="35"/>
  <c r="F236" i="35"/>
  <c r="F67" i="35"/>
  <c r="F68" i="35"/>
  <c r="F69" i="35"/>
  <c r="F70" i="35"/>
  <c r="F18" i="35"/>
  <c r="F84" i="35"/>
  <c r="F86" i="35"/>
  <c r="F88" i="35"/>
  <c r="G237" i="35"/>
  <c r="F11" i="35"/>
  <c r="F66" i="35"/>
  <c r="F71" i="35"/>
  <c r="E112" i="35"/>
  <c r="F85" i="35"/>
  <c r="G127" i="35"/>
  <c r="F126" i="35"/>
  <c r="F19" i="35"/>
  <c r="F17" i="35"/>
  <c r="F16" i="35"/>
  <c r="F15" i="35"/>
  <c r="F14" i="35"/>
  <c r="F13" i="35"/>
  <c r="F12" i="35"/>
  <c r="E70" i="21"/>
  <c r="F62" i="4"/>
  <c r="D62" i="4" l="1"/>
  <c r="E127" i="35"/>
  <c r="E237" i="35"/>
  <c r="F89" i="35"/>
  <c r="F74" i="35"/>
  <c r="F20" i="35"/>
  <c r="F127" i="35"/>
  <c r="G78" i="35"/>
  <c r="E78" i="35" s="1"/>
  <c r="E66" i="4"/>
  <c r="F66" i="4"/>
  <c r="D66" i="4" l="1"/>
  <c r="F78" i="35"/>
  <c r="F237" i="35" l="1"/>
  <c r="E73" i="3" l="1"/>
  <c r="F264" i="33" l="1"/>
  <c r="E252" i="33"/>
  <c r="F206" i="33" l="1"/>
  <c r="F207" i="33"/>
  <c r="G209" i="33"/>
  <c r="E209" i="33" s="1"/>
  <c r="F205" i="33"/>
  <c r="G265" i="33"/>
  <c r="G252" i="33"/>
  <c r="F263" i="33"/>
  <c r="F251" i="33"/>
  <c r="F261" i="33"/>
  <c r="F203" i="33"/>
  <c r="F208" i="33"/>
  <c r="F204" i="33"/>
  <c r="G257" i="33" l="1"/>
  <c r="E265" i="33"/>
  <c r="F252" i="33"/>
  <c r="F257" i="33" s="1"/>
  <c r="F265" i="33"/>
  <c r="F209" i="33"/>
  <c r="E257" i="33" l="1"/>
  <c r="F175" i="33"/>
  <c r="F176" i="33"/>
  <c r="E177" i="33" l="1"/>
  <c r="G59" i="33"/>
  <c r="G15" i="33"/>
  <c r="E15" i="33" s="1"/>
  <c r="G154" i="33"/>
  <c r="E154" i="33" s="1"/>
  <c r="F131" i="33"/>
  <c r="F136" i="33" s="1"/>
  <c r="F14" i="33"/>
  <c r="F153" i="33"/>
  <c r="F151" i="33"/>
  <c r="F152" i="33"/>
  <c r="F11" i="33"/>
  <c r="F12" i="33"/>
  <c r="F57" i="33"/>
  <c r="F56" i="33"/>
  <c r="F13" i="33"/>
  <c r="E59" i="33" l="1"/>
  <c r="E136" i="33"/>
  <c r="F59" i="33"/>
  <c r="F64" i="33" s="1"/>
  <c r="G146" i="33"/>
  <c r="G64" i="33"/>
  <c r="E64" i="33" s="1"/>
  <c r="F146" i="33"/>
  <c r="F154" i="33"/>
  <c r="F15" i="33"/>
  <c r="E146" i="33" l="1"/>
  <c r="F71" i="33"/>
  <c r="F69" i="33" l="1"/>
  <c r="F70" i="33"/>
  <c r="F72" i="33"/>
  <c r="F74" i="33"/>
  <c r="F83" i="33"/>
  <c r="F76" i="33"/>
  <c r="F82" i="33"/>
  <c r="F73" i="33"/>
  <c r="F75" i="33"/>
  <c r="F77" i="33"/>
  <c r="F78" i="33"/>
  <c r="F79" i="33"/>
  <c r="F80" i="33"/>
  <c r="F86" i="33" l="1"/>
  <c r="F177" i="33" l="1"/>
  <c r="E68" i="22" l="1"/>
  <c r="E67" i="22"/>
  <c r="E71" i="22" s="1"/>
  <c r="F62" i="12" l="1"/>
  <c r="F16" i="12"/>
  <c r="F20" i="22"/>
  <c r="E10" i="12"/>
  <c r="E13" i="12"/>
  <c r="E14" i="12"/>
  <c r="E10" i="22"/>
  <c r="E75" i="22"/>
  <c r="E61" i="12"/>
  <c r="E12" i="12"/>
  <c r="E60" i="12"/>
  <c r="E11" i="12"/>
  <c r="D71" i="22" l="1"/>
  <c r="F75" i="22"/>
  <c r="D62" i="12"/>
  <c r="D20" i="22"/>
  <c r="F18" i="12"/>
  <c r="D16" i="12"/>
  <c r="F22" i="22"/>
  <c r="F63" i="12"/>
  <c r="E62" i="12"/>
  <c r="E16" i="12"/>
  <c r="E20" i="22"/>
  <c r="D75" i="22" l="1"/>
  <c r="D63" i="12"/>
  <c r="E18" i="12"/>
  <c r="E22" i="22"/>
  <c r="E63" i="12"/>
  <c r="E62" i="8" l="1"/>
  <c r="E61" i="8"/>
  <c r="E60" i="8"/>
  <c r="F17" i="8" l="1"/>
  <c r="E10" i="8"/>
  <c r="E12" i="8"/>
  <c r="E14" i="8"/>
  <c r="E11" i="8"/>
  <c r="E13" i="8"/>
  <c r="E15" i="8"/>
  <c r="E9" i="8"/>
  <c r="E59" i="8"/>
  <c r="F63" i="8"/>
  <c r="D63" i="8" l="1"/>
  <c r="D17" i="8"/>
  <c r="E17" i="8"/>
  <c r="F68" i="8"/>
  <c r="E63" i="8"/>
  <c r="D68" i="8" l="1"/>
  <c r="E68" i="8"/>
  <c r="D71" i="16" l="1"/>
  <c r="E12" i="16"/>
  <c r="E16" i="16"/>
  <c r="E13" i="16"/>
  <c r="E15" i="16"/>
  <c r="E17" i="16"/>
  <c r="E70" i="16"/>
  <c r="E71" i="16" s="1"/>
  <c r="E10" i="16"/>
  <c r="E20" i="16" s="1"/>
  <c r="E11" i="16"/>
  <c r="E14" i="16"/>
  <c r="E18" i="16"/>
  <c r="F22" i="16" l="1"/>
  <c r="D72" i="16"/>
  <c r="E22" i="16" l="1"/>
  <c r="E72" i="16"/>
  <c r="F21" i="3" l="1"/>
  <c r="E11" i="3"/>
  <c r="E13" i="3"/>
  <c r="E15" i="3"/>
  <c r="E17" i="3"/>
  <c r="E19" i="3"/>
  <c r="E14" i="3"/>
  <c r="E16" i="3"/>
  <c r="E18" i="3"/>
  <c r="E67" i="3"/>
  <c r="E70" i="3"/>
  <c r="E72" i="3"/>
  <c r="E69" i="3"/>
  <c r="E71" i="3"/>
  <c r="E74" i="21"/>
  <c r="E73" i="21"/>
  <c r="E72" i="21"/>
  <c r="E75" i="3" l="1"/>
  <c r="D75" i="3"/>
  <c r="D21" i="3"/>
  <c r="F96" i="21"/>
  <c r="D96" i="21" s="1"/>
  <c r="E21" i="3"/>
  <c r="F81" i="3"/>
  <c r="E69" i="21"/>
  <c r="F75" i="21"/>
  <c r="E92" i="21"/>
  <c r="E93" i="21"/>
  <c r="E91" i="21"/>
  <c r="E90" i="21"/>
  <c r="E16" i="21"/>
  <c r="E12" i="21"/>
  <c r="E15" i="21"/>
  <c r="E18" i="21"/>
  <c r="E14" i="21"/>
  <c r="E17" i="21"/>
  <c r="E13" i="21"/>
  <c r="E65" i="6"/>
  <c r="E63" i="6"/>
  <c r="D81" i="3" l="1"/>
  <c r="F158" i="21"/>
  <c r="D158" i="21" s="1"/>
  <c r="D75" i="21"/>
  <c r="D21" i="21"/>
  <c r="E75" i="21"/>
  <c r="E158" i="21" s="1"/>
  <c r="E96" i="21"/>
  <c r="F151" i="21"/>
  <c r="F80" i="21"/>
  <c r="E81" i="3"/>
  <c r="F67" i="6"/>
  <c r="D80" i="21" l="1"/>
  <c r="D67" i="6"/>
  <c r="E80" i="21"/>
  <c r="E163" i="21" s="1"/>
  <c r="D151" i="21"/>
  <c r="E151" i="21"/>
  <c r="F163" i="21"/>
  <c r="E11" i="6"/>
  <c r="E13" i="6"/>
  <c r="E15" i="6"/>
  <c r="E17" i="6"/>
  <c r="E12" i="6"/>
  <c r="E14" i="6"/>
  <c r="E16" i="6"/>
  <c r="E18" i="6"/>
  <c r="F72" i="6"/>
  <c r="E67" i="6"/>
  <c r="F19" i="6"/>
  <c r="D19" i="6" l="1"/>
  <c r="D72" i="6"/>
  <c r="D163" i="21"/>
  <c r="E72" i="6"/>
  <c r="E19" i="6"/>
  <c r="E13" i="4" l="1"/>
  <c r="E14" i="4"/>
  <c r="E12" i="4"/>
  <c r="E11" i="4"/>
  <c r="E16" i="4" l="1"/>
  <c r="D16" i="4"/>
  <c r="F18" i="4"/>
  <c r="E18" i="4" l="1"/>
  <c r="G132" i="35" l="1"/>
  <c r="F132" i="35"/>
  <c r="E132" i="35" l="1"/>
  <c r="F147" i="35"/>
  <c r="F159" i="35" s="1"/>
  <c r="G110" i="45" l="1"/>
  <c r="F110" i="45" s="1"/>
  <c r="G111" i="45" l="1"/>
  <c r="F111" i="45"/>
  <c r="E111" i="45" l="1"/>
</calcChain>
</file>

<file path=xl/sharedStrings.xml><?xml version="1.0" encoding="utf-8"?>
<sst xmlns="http://schemas.openxmlformats.org/spreadsheetml/2006/main" count="1914" uniqueCount="254">
  <si>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</si>
  <si>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</si>
  <si>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</si>
  <si>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</si>
  <si>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</si>
  <si>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</si>
  <si>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</si>
  <si>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</si>
  <si>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</si>
  <si>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</si>
  <si>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</si>
  <si>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</si>
  <si>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</si>
  <si>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</si>
  <si>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</si>
  <si>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</si>
  <si>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</si>
  <si>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</si>
  <si>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</si>
  <si>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</si>
  <si>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</si>
  <si>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</si>
  <si>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</si>
  <si>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</si>
  <si>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</si>
  <si>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</si>
  <si>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</si>
  <si>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</si>
  <si>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</si>
  <si>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</si>
  <si>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</si>
  <si>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</si>
  <si>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</si>
  <si>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</si>
  <si>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</si>
  <si>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</si>
  <si>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</si>
  <si>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ортопедические </t>
  </si>
  <si>
    <t xml:space="preserve">педиатрические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</si>
  <si>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</si>
  <si>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</si>
  <si>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</si>
  <si>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</si>
  <si>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</si>
  <si>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</si>
  <si>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</si>
  <si>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</si>
  <si>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</si>
  <si>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</si>
  <si>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</si>
  <si>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</si>
  <si>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</si>
  <si>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</si>
  <si>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</si>
  <si>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</si>
  <si>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</si>
  <si>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</si>
  <si>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</si>
  <si>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</si>
  <si>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</si>
  <si>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</si>
  <si>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</si>
  <si>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</si>
  <si>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радиологические</t>
  </si>
  <si>
    <t xml:space="preserve">терапевтические  </t>
  </si>
  <si>
    <t xml:space="preserve">хирургические  </t>
  </si>
  <si>
    <t xml:space="preserve">хирургические </t>
  </si>
  <si>
    <t xml:space="preserve">Дневной стационар при поликлинике </t>
  </si>
  <si>
    <t>Определение онкомаркеров аппаратом эксперт-класса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</si>
  <si>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</si>
  <si>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</si>
  <si>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</si>
  <si>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</si>
  <si>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</si>
  <si>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</si>
  <si>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</si>
  <si>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</si>
  <si>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</si>
  <si>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1. КГБУЗ "Амурская центральная районная больница" МЗХК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</si>
  <si>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</si>
  <si>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</si>
  <si>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</si>
  <si>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</si>
  <si>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1. КГБУЗ "Троицкая центральная районная больница" МЗХК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</si>
  <si>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</si>
  <si>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</si>
  <si>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</si>
  <si>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</si>
  <si>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</si>
  <si>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</si>
  <si>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</si>
  <si>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</si>
  <si>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</si>
  <si>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</si>
  <si>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</si>
  <si>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</si>
  <si>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</si>
  <si>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</si>
  <si>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</si>
  <si>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</si>
  <si>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</si>
  <si>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</si>
  <si>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</si>
  <si>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ИССЛЕДОВАНИЯ:</t>
  </si>
  <si>
    <t>МРТ с контрастным исследованием</t>
  </si>
  <si>
    <t>6. КГБУЗ "Родильный дом № 1" МЗХК</t>
  </si>
  <si>
    <t>17. КГБУЗ "Стоматологическая поликлиника № 18" МЗХК</t>
  </si>
  <si>
    <t>медицинская реабилитация</t>
  </si>
  <si>
    <t>1. КГБУЗ "Советско-Гаванская районная больница" МЗХК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</si>
  <si>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</si>
  <si>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</si>
  <si>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</si>
  <si>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</si>
  <si>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Полное офтальмологическое диагностическое обследование</t>
  </si>
  <si>
    <t>Перитонеальный диализ, сеанс лечения</t>
  </si>
  <si>
    <t>КГБУЗ "Районная больница района имени Лазо" МЗХК</t>
  </si>
  <si>
    <t>КГБУЗ "Вяземская районная больница" МЗХК</t>
  </si>
  <si>
    <t>КГБУЗ "Солнечная районная больница"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</si>
  <si>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</si>
  <si>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</si>
  <si>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</si>
  <si>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</si>
  <si>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</si>
  <si>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</si>
  <si>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</si>
  <si>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</si>
  <si>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</si>
  <si>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</si>
  <si>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</si>
  <si>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</si>
  <si>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</si>
  <si>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</si>
  <si>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</si>
  <si>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Наименование МО</t>
  </si>
  <si>
    <t xml:space="preserve"> КГБУЗ "Верхнебуреинская центральная районная больница" МЗХК</t>
  </si>
  <si>
    <t xml:space="preserve"> КГБУЗ "Ванинская центральная районная больница" МЗХК</t>
  </si>
  <si>
    <t xml:space="preserve"> КГБУЗ "Бикинская центральная районная больница" МЗХК</t>
  </si>
  <si>
    <t xml:space="preserve"> КГБУЗ "Аяно-Майская центральная районная больница" МЗХК</t>
  </si>
  <si>
    <t>КГБУЗ "Николаевская-на-Амуре центральная районная больница" МЗХК</t>
  </si>
  <si>
    <t>10. Хабаровский филиал ФГАУ "МНТК "Микрохирургия глаза" им.акад.С.Н.Федорова МЗ РФ</t>
  </si>
  <si>
    <t>койки сестринского ухода</t>
  </si>
  <si>
    <t>1. КГБУЗ "Ульчская районная больница" МЗХК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</si>
  <si>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</si>
  <si>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</si>
  <si>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</si>
  <si>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</si>
  <si>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</si>
  <si>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</si>
  <si>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Гемодиафильтрация</t>
  </si>
  <si>
    <t>1.1. Посещения с иными целями</t>
  </si>
  <si>
    <t xml:space="preserve">Всего посещений </t>
  </si>
  <si>
    <t>Паллиативная медицинская помощь</t>
  </si>
  <si>
    <t>ВСЕГО - КС + паллиативная помощь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</si>
  <si>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</si>
  <si>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</si>
  <si>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</si>
  <si>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</si>
  <si>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</si>
  <si>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</si>
  <si>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</si>
  <si>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</si>
  <si>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</si>
  <si>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</si>
  <si>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</si>
  <si>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</si>
  <si>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</si>
  <si>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</si>
  <si>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</si>
  <si>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</si>
  <si>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</si>
  <si>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</si>
  <si>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</si>
  <si>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</si>
  <si>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</si>
  <si>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</si>
  <si>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</si>
  <si>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</si>
  <si>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</si>
  <si>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</si>
  <si>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</si>
  <si>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</si>
  <si>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</si>
  <si>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</si>
  <si>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</si>
  <si>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</si>
  <si>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</si>
  <si>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</si>
  <si>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</si>
  <si>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</si>
  <si>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</si>
  <si>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</si>
  <si>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</si>
  <si>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Компьютерная томография с внутривенным контрастированием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</si>
  <si>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</si>
  <si>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</si>
  <si>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</si>
  <si>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</si>
  <si>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4. ООО "Хабаровский центр глазной хирургии"</t>
  </si>
  <si>
    <t>10. ООО "Стоматология ДФ"</t>
  </si>
  <si>
    <t xml:space="preserve">18. ООО "Ланта" </t>
  </si>
  <si>
    <t>19. ООО "Диагностические системы-Восток"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</si>
  <si>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</si>
  <si>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</si>
  <si>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</si>
  <si>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</si>
  <si>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</si>
  <si>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</si>
  <si>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</si>
  <si>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</si>
  <si>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</si>
  <si>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</si>
  <si>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 xml:space="preserve">Лабораторные исследования </t>
  </si>
  <si>
    <t xml:space="preserve">    гастроэнтерологические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</si>
  <si>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</si>
  <si>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</si>
  <si>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</si>
  <si>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</si>
  <si>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</si>
  <si>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</si>
  <si>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Перитонеальный диализ с использованием автоматизированных технологий</t>
  </si>
  <si>
    <t>Объемы медицинской помощи по территориальной программе обязательного медицинского страхования на 2019 год</t>
  </si>
  <si>
    <t>Объемы медицинской помощи  по территориальной программе обязательного медицинского страхования на 2019 год</t>
  </si>
  <si>
    <t>онкологические опухолей головы и шеи</t>
  </si>
  <si>
    <t xml:space="preserve">4. Посещения в приемных отделениях стационаров при оказании МП пациентам, не нуждающимся в госпитализации </t>
  </si>
  <si>
    <t>онкология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</si>
  <si>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</si>
  <si>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</si>
  <si>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</si>
  <si>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</si>
  <si>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>1.3. Посещения с иными целями</t>
  </si>
  <si>
    <t xml:space="preserve">    нейрохирургические</t>
  </si>
  <si>
    <t xml:space="preserve">    онкологические</t>
  </si>
  <si>
    <t xml:space="preserve">    кардиологические</t>
  </si>
  <si>
    <t xml:space="preserve">    неврологические</t>
  </si>
  <si>
    <t xml:space="preserve">    пульмонологические</t>
  </si>
  <si>
    <t xml:space="preserve">    эндокринологические</t>
  </si>
  <si>
    <t>Гемодиафильтрация продолжительная</t>
  </si>
  <si>
    <t>Прижизненные патолого-анатомические исследования 1-5 категории сложности (1 объект)</t>
  </si>
  <si>
    <t xml:space="preserve">Приложение №1
</t>
  </si>
  <si>
    <t xml:space="preserve">3. Посещения в приемных отделениях стационаров при оказании МП пациентам, не нуждающимся в госпитализации </t>
  </si>
  <si>
    <t xml:space="preserve">1. Посещения с профилактическими и иными целями </t>
  </si>
  <si>
    <t>1. Посещения с профилактическими и иными целями</t>
  </si>
  <si>
    <t>1. Посещения с профилактическими  и иными целями</t>
  </si>
  <si>
    <r>
      <t>Прижизненные паталого-анатомические исследования 1-5 категории сложности</t>
    </r>
    <r>
      <rPr>
        <b/>
        <sz val="11"/>
        <rFont val="Times New Roman"/>
        <family val="1"/>
        <charset val="204"/>
      </rPr>
      <t>*</t>
    </r>
  </si>
  <si>
    <t>Иммуногистохимические исследования</t>
  </si>
  <si>
    <t>1.2.1(а) диспансеризация взрослого населения 1 этапа, проводимая мобильными медицинскими бригадами</t>
  </si>
  <si>
    <t>в т.ч. диспансеризация детей-сирот, проводимая мобильными медицинскими бригадами</t>
  </si>
  <si>
    <t>в т.ч. Профилактический медицинский осмотр лиц старше 18 лет, проводимый мобильными медицинскими бригадами</t>
  </si>
  <si>
    <t xml:space="preserve">25. ЧУЗ "Клиническая больница "РЖД-Медицина" </t>
  </si>
  <si>
    <t>13. ЧУЗ "Клиническая больница  "РЖД-Медицина" г. Комсомольск-на-Амуре</t>
  </si>
  <si>
    <t>к Решению Комиссии   по разработке ТП ОМС от 31.10.2019 № 9</t>
  </si>
  <si>
    <t>гериатрические *</t>
  </si>
  <si>
    <t>* действуетс 01.10.2019</t>
  </si>
  <si>
    <t>гериатрия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</si>
</sst>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  <numFmt numFmtId="175" formatCode="#,##0.0"/>
  </numFmts>
  <fonts count="4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 Cyr"/>
      <charset val="204"/>
    </font>
    <font>
      <sz val="12"/>
      <color theme="1"/>
      <name val="Times New Roman"/>
      <family val="1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6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2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37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27">
    <xf numFmtId="0" fontId="0" fillId="0" borderId="0" xfId="0"/>
    <xf numFmtId="0" fontId="14" fillId="2" borderId="5" xfId="2" applyFont="1" applyFill="1" applyBorder="1" applyAlignment="1">
      <alignment horizontal="center"/>
    </xf>
    <xf numFmtId="0" fontId="15" fillId="2" borderId="5" xfId="2" applyFont="1" applyFill="1" applyBorder="1" applyAlignment="1">
      <alignment horizontal="left"/>
    </xf>
    <xf numFmtId="164" fontId="17" fillId="2" borderId="8" xfId="2" applyNumberFormat="1" applyFont="1" applyFill="1" applyBorder="1" applyAlignment="1">
      <alignment horizontal="center"/>
    </xf>
    <xf numFmtId="0" fontId="6" fillId="2" borderId="0" xfId="2" applyFont="1" applyFill="1" applyBorder="1"/>
    <xf numFmtId="0" fontId="22" fillId="2" borderId="8" xfId="2" applyFont="1" applyFill="1" applyBorder="1" applyAlignment="1">
      <alignment horizontal="left" vertical="justify" indent="2"/>
    </xf>
    <xf numFmtId="0" fontId="6" fillId="2" borderId="8" xfId="2" applyFont="1" applyFill="1" applyBorder="1" applyAlignment="1">
      <alignment horizontal="left" wrapText="1" indent="1"/>
    </xf>
    <xf numFmtId="164" fontId="6" fillId="2" borderId="8" xfId="2" applyNumberFormat="1" applyFont="1" applyFill="1" applyBorder="1" applyAlignment="1">
      <alignment horizontal="center"/>
    </xf>
    <xf numFmtId="168" fontId="6" fillId="2" borderId="8" xfId="1" applyNumberFormat="1" applyFont="1" applyFill="1" applyBorder="1" applyAlignment="1">
      <alignment horizontal="center"/>
    </xf>
    <xf numFmtId="169" fontId="6" fillId="2" borderId="8" xfId="2" applyNumberFormat="1" applyFont="1" applyFill="1" applyBorder="1" applyAlignment="1">
      <alignment horizontal="center"/>
    </xf>
    <xf numFmtId="0" fontId="6" fillId="2" borderId="8" xfId="2" applyFont="1" applyFill="1" applyBorder="1" applyAlignment="1">
      <alignment horizontal="center"/>
    </xf>
    <xf numFmtId="164" fontId="6" fillId="2" borderId="13" xfId="1" applyNumberFormat="1" applyFont="1" applyFill="1" applyBorder="1"/>
    <xf numFmtId="164" fontId="8" fillId="2" borderId="8" xfId="2" applyNumberFormat="1" applyFont="1" applyFill="1" applyBorder="1" applyAlignment="1">
      <alignment horizontal="right"/>
    </xf>
    <xf numFmtId="0" fontId="6" fillId="2" borderId="8" xfId="2" applyFont="1" applyFill="1" applyBorder="1" applyAlignment="1">
      <alignment horizontal="left" wrapText="1" indent="3"/>
    </xf>
    <xf numFmtId="0" fontId="3" fillId="2" borderId="0" xfId="2" applyFont="1" applyFill="1"/>
    <xf numFmtId="0" fontId="3" fillId="2" borderId="0" xfId="2" applyFont="1" applyFill="1" applyAlignment="1">
      <alignment wrapText="1"/>
    </xf>
    <xf numFmtId="0" fontId="6" fillId="2" borderId="0" xfId="2" applyFont="1" applyFill="1"/>
    <xf numFmtId="0" fontId="20" fillId="2" borderId="1" xfId="2" applyFont="1" applyFill="1" applyBorder="1" applyAlignment="1">
      <alignment horizontal="center"/>
    </xf>
    <xf numFmtId="0" fontId="20" fillId="2" borderId="5" xfId="2" applyFont="1" applyFill="1" applyBorder="1" applyAlignment="1">
      <alignment horizontal="center"/>
    </xf>
    <xf numFmtId="0" fontId="4" fillId="2" borderId="6" xfId="2" applyFont="1" applyFill="1" applyBorder="1" applyAlignment="1">
      <alignment horizontal="center" vertical="top"/>
    </xf>
    <xf numFmtId="0" fontId="14" fillId="2" borderId="4" xfId="2" applyFont="1" applyFill="1" applyBorder="1" applyAlignment="1">
      <alignment horizontal="center" vertical="top"/>
    </xf>
    <xf numFmtId="0" fontId="6" fillId="2" borderId="4" xfId="2" applyFont="1" applyFill="1" applyBorder="1" applyAlignment="1">
      <alignment horizontal="center" vertical="center" wrapText="1"/>
    </xf>
    <xf numFmtId="0" fontId="19" fillId="2" borderId="13" xfId="2" applyFont="1" applyFill="1" applyBorder="1" applyAlignment="1">
      <alignment wrapText="1"/>
    </xf>
    <xf numFmtId="164" fontId="6" fillId="2" borderId="8" xfId="2" applyNumberFormat="1" applyFont="1" applyFill="1" applyBorder="1"/>
    <xf numFmtId="0" fontId="8" fillId="2" borderId="0" xfId="2" applyFont="1" applyFill="1"/>
    <xf numFmtId="0" fontId="33" fillId="2" borderId="8" xfId="0" applyFont="1" applyFill="1" applyBorder="1" applyAlignment="1">
      <alignment horizontal="left" indent="2"/>
    </xf>
    <xf numFmtId="0" fontId="14" fillId="2" borderId="8" xfId="2" applyFont="1" applyFill="1" applyBorder="1" applyAlignment="1">
      <alignment horizontal="left" wrapText="1" indent="2"/>
    </xf>
    <xf numFmtId="0" fontId="38" fillId="2" borderId="9" xfId="2" applyFont="1" applyFill="1" applyBorder="1" applyAlignment="1">
      <alignment horizontal="left" wrapText="1" indent="2"/>
    </xf>
    <xf numFmtId="164" fontId="6" fillId="2" borderId="9" xfId="2" applyNumberFormat="1" applyFont="1" applyFill="1" applyBorder="1"/>
    <xf numFmtId="0" fontId="18" fillId="2" borderId="8" xfId="2" applyFont="1" applyFill="1" applyBorder="1" applyAlignment="1">
      <alignment horizontal="left" wrapText="1" indent="1"/>
    </xf>
    <xf numFmtId="0" fontId="11" fillId="2" borderId="8" xfId="2" applyFont="1" applyFill="1" applyBorder="1" applyAlignment="1">
      <alignment horizontal="left" wrapText="1" indent="1"/>
    </xf>
    <xf numFmtId="168" fontId="18" fillId="2" borderId="8" xfId="1" applyNumberFormat="1" applyFont="1" applyFill="1" applyBorder="1" applyAlignment="1">
      <alignment horizontal="center"/>
    </xf>
    <xf numFmtId="169" fontId="18" fillId="2" borderId="8" xfId="2" applyNumberFormat="1" applyFont="1" applyFill="1" applyBorder="1" applyAlignment="1">
      <alignment horizontal="center"/>
    </xf>
    <xf numFmtId="0" fontId="18" fillId="2" borderId="8" xfId="2" applyFont="1" applyFill="1" applyBorder="1" applyAlignment="1">
      <alignment horizontal="center"/>
    </xf>
    <xf numFmtId="0" fontId="6" fillId="2" borderId="8" xfId="0" applyFont="1" applyFill="1" applyBorder="1" applyAlignment="1">
      <alignment horizontal="left" indent="2"/>
    </xf>
    <xf numFmtId="169" fontId="6" fillId="2" borderId="8" xfId="2" applyNumberFormat="1" applyFont="1" applyFill="1" applyBorder="1"/>
    <xf numFmtId="0" fontId="24" fillId="2" borderId="8" xfId="2" applyFont="1" applyFill="1" applyBorder="1" applyAlignment="1">
      <alignment horizontal="left" wrapText="1" indent="2"/>
    </xf>
    <xf numFmtId="168" fontId="18" fillId="2" borderId="9" xfId="1" applyNumberFormat="1" applyFont="1" applyFill="1" applyBorder="1" applyAlignment="1">
      <alignment horizontal="center"/>
    </xf>
    <xf numFmtId="0" fontId="8" fillId="2" borderId="9" xfId="2" applyFont="1" applyFill="1" applyBorder="1" applyAlignment="1">
      <alignment wrapText="1"/>
    </xf>
    <xf numFmtId="164" fontId="8" fillId="2" borderId="9" xfId="2" applyNumberFormat="1" applyFont="1" applyFill="1" applyBorder="1"/>
    <xf numFmtId="168" fontId="8" fillId="2" borderId="9" xfId="1" applyNumberFormat="1" applyFont="1" applyFill="1" applyBorder="1" applyAlignment="1">
      <alignment horizontal="center"/>
    </xf>
    <xf numFmtId="173" fontId="8" fillId="2" borderId="8" xfId="2" applyNumberFormat="1" applyFont="1" applyFill="1" applyBorder="1" applyAlignment="1">
      <alignment horizontal="center"/>
    </xf>
    <xf numFmtId="0" fontId="15" fillId="2" borderId="4" xfId="2" applyFont="1" applyFill="1" applyBorder="1" applyAlignment="1">
      <alignment horizontal="left"/>
    </xf>
    <xf numFmtId="164" fontId="6" fillId="2" borderId="4" xfId="2" applyNumberFormat="1" applyFont="1" applyFill="1" applyBorder="1"/>
    <xf numFmtId="164" fontId="6" fillId="2" borderId="13" xfId="2" applyNumberFormat="1" applyFont="1" applyFill="1" applyBorder="1"/>
    <xf numFmtId="0" fontId="10" fillId="2" borderId="8" xfId="0" applyFont="1" applyFill="1" applyBorder="1" applyAlignment="1">
      <alignment horizontal="left" vertical="top" indent="1"/>
    </xf>
    <xf numFmtId="0" fontId="6" fillId="2" borderId="8" xfId="0" applyFont="1" applyFill="1" applyBorder="1" applyAlignment="1">
      <alignment horizontal="left" vertical="top" wrapText="1" indent="2"/>
    </xf>
    <xf numFmtId="0" fontId="6" fillId="2" borderId="8" xfId="0" applyFont="1" applyFill="1" applyBorder="1" applyAlignment="1">
      <alignment horizontal="left" wrapText="1" indent="2"/>
    </xf>
    <xf numFmtId="164" fontId="21" fillId="2" borderId="8" xfId="2" applyNumberFormat="1" applyFont="1" applyFill="1" applyBorder="1"/>
    <xf numFmtId="0" fontId="6" fillId="2" borderId="8" xfId="2" applyFont="1" applyFill="1" applyBorder="1" applyAlignment="1">
      <alignment horizontal="right" wrapText="1" indent="3"/>
    </xf>
    <xf numFmtId="0" fontId="6" fillId="2" borderId="8" xfId="2" applyFont="1" applyFill="1" applyBorder="1" applyAlignment="1">
      <alignment horizontal="left" vertical="top" wrapText="1" indent="3"/>
    </xf>
    <xf numFmtId="0" fontId="8" fillId="2" borderId="5" xfId="2" applyFont="1" applyFill="1" applyBorder="1" applyAlignment="1">
      <alignment horizontal="left" indent="1"/>
    </xf>
    <xf numFmtId="164" fontId="8" fillId="2" borderId="13" xfId="1" applyNumberFormat="1" applyFont="1" applyFill="1" applyBorder="1"/>
    <xf numFmtId="164" fontId="6" fillId="2" borderId="0" xfId="2" applyNumberFormat="1" applyFont="1" applyFill="1"/>
    <xf numFmtId="0" fontId="19" fillId="2" borderId="13" xfId="2" applyFont="1" applyFill="1" applyBorder="1"/>
    <xf numFmtId="164" fontId="24" fillId="2" borderId="8" xfId="2" applyNumberFormat="1" applyFont="1" applyFill="1" applyBorder="1"/>
    <xf numFmtId="164" fontId="10" fillId="2" borderId="8" xfId="2" applyNumberFormat="1" applyFont="1" applyFill="1" applyBorder="1"/>
    <xf numFmtId="0" fontId="14" fillId="2" borderId="8" xfId="0" applyFont="1" applyFill="1" applyBorder="1" applyAlignment="1">
      <alignment horizontal="left" indent="2"/>
    </xf>
    <xf numFmtId="0" fontId="8" fillId="2" borderId="4" xfId="2" applyFont="1" applyFill="1" applyBorder="1" applyAlignment="1">
      <alignment horizontal="left"/>
    </xf>
    <xf numFmtId="0" fontId="15" fillId="2" borderId="8" xfId="2" applyFont="1" applyFill="1" applyBorder="1" applyAlignment="1">
      <alignment wrapText="1"/>
    </xf>
    <xf numFmtId="0" fontId="24" fillId="2" borderId="8" xfId="0" applyFont="1" applyFill="1" applyBorder="1" applyAlignment="1">
      <alignment horizontal="left" indent="2"/>
    </xf>
    <xf numFmtId="0" fontId="14" fillId="2" borderId="8" xfId="0" applyFont="1" applyFill="1" applyBorder="1" applyAlignment="1">
      <alignment horizontal="left" wrapText="1" indent="2"/>
    </xf>
    <xf numFmtId="164" fontId="6" fillId="2" borderId="5" xfId="2" applyNumberFormat="1" applyFont="1" applyFill="1" applyBorder="1"/>
    <xf numFmtId="0" fontId="14" fillId="2" borderId="8" xfId="0" applyFont="1" applyFill="1" applyBorder="1" applyAlignment="1">
      <alignment horizontal="left" vertical="justify" wrapText="1" indent="2"/>
    </xf>
    <xf numFmtId="0" fontId="8" fillId="2" borderId="13" xfId="2" applyFont="1" applyFill="1" applyBorder="1" applyAlignment="1">
      <alignment wrapText="1"/>
    </xf>
    <xf numFmtId="0" fontId="6" fillId="2" borderId="13" xfId="2" applyFont="1" applyFill="1" applyBorder="1"/>
    <xf numFmtId="168" fontId="6" fillId="2" borderId="13" xfId="5" applyNumberFormat="1" applyFont="1" applyFill="1" applyBorder="1"/>
    <xf numFmtId="0" fontId="10" fillId="2" borderId="8" xfId="2" applyFont="1" applyFill="1" applyBorder="1" applyAlignment="1">
      <alignment horizontal="left" indent="1"/>
    </xf>
    <xf numFmtId="0" fontId="6" fillId="2" borderId="8" xfId="2" applyFont="1" applyFill="1" applyBorder="1"/>
    <xf numFmtId="168" fontId="6" fillId="2" borderId="8" xfId="5" applyNumberFormat="1" applyFont="1" applyFill="1" applyBorder="1"/>
    <xf numFmtId="0" fontId="6" fillId="2" borderId="8" xfId="2" applyFont="1" applyFill="1" applyBorder="1" applyAlignment="1">
      <alignment horizontal="left" indent="2"/>
    </xf>
    <xf numFmtId="168" fontId="13" fillId="2" borderId="8" xfId="1" applyNumberFormat="1" applyFont="1" applyFill="1" applyBorder="1"/>
    <xf numFmtId="0" fontId="8" fillId="2" borderId="8" xfId="2" applyFont="1" applyFill="1" applyBorder="1" applyAlignment="1">
      <alignment horizontal="left" indent="2"/>
    </xf>
    <xf numFmtId="164" fontId="8" fillId="2" borderId="8" xfId="2" applyNumberFormat="1" applyFont="1" applyFill="1" applyBorder="1"/>
    <xf numFmtId="169" fontId="8" fillId="2" borderId="8" xfId="2" applyNumberFormat="1" applyFont="1" applyFill="1" applyBorder="1"/>
    <xf numFmtId="0" fontId="14" fillId="2" borderId="8" xfId="2" applyFont="1" applyFill="1" applyBorder="1" applyAlignment="1">
      <alignment horizontal="left" indent="2"/>
    </xf>
    <xf numFmtId="164" fontId="14" fillId="2" borderId="8" xfId="2" applyNumberFormat="1" applyFont="1" applyFill="1" applyBorder="1"/>
    <xf numFmtId="168" fontId="6" fillId="2" borderId="13" xfId="1" applyNumberFormat="1" applyFont="1" applyFill="1" applyBorder="1"/>
    <xf numFmtId="169" fontId="14" fillId="2" borderId="8" xfId="2" applyNumberFormat="1" applyFont="1" applyFill="1" applyBorder="1"/>
    <xf numFmtId="0" fontId="15" fillId="2" borderId="0" xfId="2" applyFont="1" applyFill="1"/>
    <xf numFmtId="0" fontId="15" fillId="2" borderId="8" xfId="2" applyFont="1" applyFill="1" applyBorder="1" applyAlignment="1">
      <alignment horizontal="left" wrapText="1" indent="1" shrinkToFit="1"/>
    </xf>
    <xf numFmtId="164" fontId="15" fillId="2" borderId="8" xfId="2" applyNumberFormat="1" applyFont="1" applyFill="1" applyBorder="1"/>
    <xf numFmtId="168" fontId="8" fillId="2" borderId="13" xfId="1" applyNumberFormat="1" applyFont="1" applyFill="1" applyBorder="1"/>
    <xf numFmtId="167" fontId="8" fillId="2" borderId="13" xfId="1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left" indent="1"/>
    </xf>
    <xf numFmtId="168" fontId="8" fillId="2" borderId="8" xfId="1" applyNumberFormat="1" applyFont="1" applyFill="1" applyBorder="1" applyAlignment="1">
      <alignment horizontal="right"/>
    </xf>
    <xf numFmtId="170" fontId="8" fillId="2" borderId="8" xfId="1" applyNumberFormat="1" applyFont="1" applyFill="1" applyBorder="1" applyAlignment="1">
      <alignment horizontal="center"/>
    </xf>
    <xf numFmtId="168" fontId="8" fillId="2" borderId="8" xfId="1" applyNumberFormat="1" applyFont="1" applyFill="1" applyBorder="1" applyAlignment="1">
      <alignment horizontal="center"/>
    </xf>
    <xf numFmtId="3" fontId="8" fillId="2" borderId="0" xfId="2" applyNumberFormat="1" applyFont="1" applyFill="1"/>
    <xf numFmtId="168" fontId="6" fillId="2" borderId="0" xfId="2" applyNumberFormat="1" applyFont="1" applyFill="1"/>
    <xf numFmtId="168" fontId="8" fillId="2" borderId="0" xfId="2" applyNumberFormat="1" applyFont="1" applyFill="1"/>
    <xf numFmtId="168" fontId="10" fillId="2" borderId="8" xfId="1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right" vertical="top" wrapText="1"/>
    </xf>
    <xf numFmtId="168" fontId="6" fillId="2" borderId="13" xfId="1" applyNumberFormat="1" applyFont="1" applyFill="1" applyBorder="1" applyAlignment="1">
      <alignment horizontal="center"/>
    </xf>
    <xf numFmtId="168" fontId="14" fillId="2" borderId="8" xfId="1" applyNumberFormat="1" applyFont="1" applyFill="1" applyBorder="1" applyAlignment="1">
      <alignment horizontal="center"/>
    </xf>
    <xf numFmtId="0" fontId="6" fillId="2" borderId="8" xfId="2" applyFont="1" applyFill="1" applyBorder="1" applyAlignment="1">
      <alignment horizontal="right" vertical="top" wrapText="1" indent="3"/>
    </xf>
    <xf numFmtId="0" fontId="8" fillId="2" borderId="8" xfId="2" applyFont="1" applyFill="1" applyBorder="1" applyAlignment="1">
      <alignment horizontal="left" indent="1"/>
    </xf>
    <xf numFmtId="0" fontId="8" fillId="2" borderId="13" xfId="2" applyFont="1" applyFill="1" applyBorder="1" applyAlignment="1">
      <alignment horizontal="right" wrapText="1" indent="3"/>
    </xf>
    <xf numFmtId="0" fontId="8" fillId="2" borderId="0" xfId="2" applyFont="1" applyFill="1" applyBorder="1"/>
    <xf numFmtId="166" fontId="6" fillId="2" borderId="8" xfId="2" applyNumberFormat="1" applyFont="1" applyFill="1" applyBorder="1"/>
    <xf numFmtId="166" fontId="6" fillId="2" borderId="13" xfId="2" applyNumberFormat="1" applyFont="1" applyFill="1" applyBorder="1"/>
    <xf numFmtId="0" fontId="18" fillId="2" borderId="8" xfId="0" applyFont="1" applyFill="1" applyBorder="1" applyAlignment="1">
      <alignment horizontal="left" indent="1"/>
    </xf>
    <xf numFmtId="164" fontId="18" fillId="2" borderId="13" xfId="1" applyNumberFormat="1" applyFont="1" applyFill="1" applyBorder="1"/>
    <xf numFmtId="167" fontId="18" fillId="2" borderId="13" xfId="1" applyNumberFormat="1" applyFont="1" applyFill="1" applyBorder="1" applyAlignment="1">
      <alignment horizontal="center"/>
    </xf>
    <xf numFmtId="0" fontId="18" fillId="2" borderId="9" xfId="0" applyFont="1" applyFill="1" applyBorder="1" applyAlignment="1">
      <alignment horizontal="left" indent="2"/>
    </xf>
    <xf numFmtId="164" fontId="18" fillId="2" borderId="8" xfId="2" applyNumberFormat="1" applyFont="1" applyFill="1" applyBorder="1"/>
    <xf numFmtId="166" fontId="18" fillId="2" borderId="8" xfId="2" applyNumberFormat="1" applyFont="1" applyFill="1" applyBorder="1"/>
    <xf numFmtId="0" fontId="32" fillId="2" borderId="8" xfId="2" applyFont="1" applyFill="1" applyBorder="1" applyAlignment="1">
      <alignment horizontal="left" indent="2"/>
    </xf>
    <xf numFmtId="3" fontId="8" fillId="2" borderId="5" xfId="2" applyNumberFormat="1" applyFont="1" applyFill="1" applyBorder="1" applyAlignment="1">
      <alignment horizontal="center"/>
    </xf>
    <xf numFmtId="0" fontId="6" fillId="2" borderId="5" xfId="2" applyFont="1" applyFill="1" applyBorder="1"/>
    <xf numFmtId="0" fontId="8" fillId="2" borderId="13" xfId="2" applyFont="1" applyFill="1" applyBorder="1" applyAlignment="1">
      <alignment horizontal="left" indent="2"/>
    </xf>
    <xf numFmtId="0" fontId="6" fillId="2" borderId="27" xfId="2" applyFont="1" applyFill="1" applyBorder="1" applyAlignment="1">
      <alignment horizontal="left" indent="2"/>
    </xf>
    <xf numFmtId="3" fontId="8" fillId="2" borderId="8" xfId="2" applyNumberFormat="1" applyFont="1" applyFill="1" applyBorder="1" applyAlignment="1">
      <alignment horizontal="center"/>
    </xf>
    <xf numFmtId="0" fontId="6" fillId="2" borderId="13" xfId="2" applyFont="1" applyFill="1" applyBorder="1" applyAlignment="1">
      <alignment horizontal="left" indent="2"/>
    </xf>
    <xf numFmtId="0" fontId="6" fillId="2" borderId="13" xfId="2" applyFont="1" applyFill="1" applyBorder="1" applyAlignment="1">
      <alignment horizontal="left" vertical="top" wrapText="1" indent="2"/>
    </xf>
    <xf numFmtId="3" fontId="6" fillId="2" borderId="8" xfId="2" applyNumberFormat="1" applyFont="1" applyFill="1" applyBorder="1" applyAlignment="1">
      <alignment horizontal="center"/>
    </xf>
    <xf numFmtId="0" fontId="8" fillId="2" borderId="27" xfId="2" applyFont="1" applyFill="1" applyBorder="1" applyAlignment="1">
      <alignment horizontal="left" indent="2"/>
    </xf>
    <xf numFmtId="0" fontId="6" fillId="2" borderId="15" xfId="2" applyFont="1" applyFill="1" applyBorder="1" applyAlignment="1">
      <alignment horizontal="left" indent="2"/>
    </xf>
    <xf numFmtId="0" fontId="6" fillId="2" borderId="29" xfId="2" applyFont="1" applyFill="1" applyBorder="1" applyAlignment="1">
      <alignment horizontal="left" indent="2"/>
    </xf>
    <xf numFmtId="0" fontId="8" fillId="2" borderId="21" xfId="2" applyFont="1" applyFill="1" applyBorder="1" applyAlignment="1">
      <alignment wrapText="1"/>
    </xf>
    <xf numFmtId="0" fontId="6" fillId="2" borderId="21" xfId="2" applyFont="1" applyFill="1" applyBorder="1" applyAlignment="1">
      <alignment horizontal="center"/>
    </xf>
    <xf numFmtId="0" fontId="8" fillId="2" borderId="8" xfId="2" applyFont="1" applyFill="1" applyBorder="1" applyAlignment="1">
      <alignment horizontal="left" wrapText="1" indent="1"/>
    </xf>
    <xf numFmtId="168" fontId="6" fillId="2" borderId="0" xfId="2" applyNumberFormat="1" applyFont="1" applyFill="1" applyBorder="1"/>
    <xf numFmtId="164" fontId="8" fillId="2" borderId="8" xfId="2" applyNumberFormat="1" applyFont="1" applyFill="1" applyBorder="1" applyAlignment="1">
      <alignment horizontal="center"/>
    </xf>
    <xf numFmtId="0" fontId="10" fillId="2" borderId="8" xfId="2" applyFont="1" applyFill="1" applyBorder="1" applyAlignment="1">
      <alignment horizontal="left" wrapText="1" indent="1"/>
    </xf>
    <xf numFmtId="173" fontId="10" fillId="2" borderId="8" xfId="2" applyNumberFormat="1" applyFont="1" applyFill="1" applyBorder="1" applyAlignment="1">
      <alignment horizontal="center"/>
    </xf>
    <xf numFmtId="0" fontId="10" fillId="2" borderId="8" xfId="2" applyFont="1" applyFill="1" applyBorder="1" applyAlignment="1">
      <alignment horizontal="center"/>
    </xf>
    <xf numFmtId="164" fontId="6" fillId="2" borderId="9" xfId="2" applyNumberFormat="1" applyFont="1" applyFill="1" applyBorder="1" applyAlignment="1">
      <alignment horizontal="center"/>
    </xf>
    <xf numFmtId="169" fontId="18" fillId="2" borderId="8" xfId="2" applyNumberFormat="1" applyFont="1" applyFill="1" applyBorder="1"/>
    <xf numFmtId="0" fontId="6" fillId="2" borderId="9" xfId="2" applyFont="1" applyFill="1" applyBorder="1"/>
    <xf numFmtId="164" fontId="8" fillId="2" borderId="3" xfId="2" applyNumberFormat="1" applyFont="1" applyFill="1" applyBorder="1" applyAlignment="1">
      <alignment horizontal="center"/>
    </xf>
    <xf numFmtId="168" fontId="8" fillId="2" borderId="4" xfId="1" applyNumberFormat="1" applyFont="1" applyFill="1" applyBorder="1" applyAlignment="1">
      <alignment horizontal="center"/>
    </xf>
    <xf numFmtId="0" fontId="6" fillId="2" borderId="0" xfId="2" applyFont="1" applyFill="1" applyAlignment="1">
      <alignment wrapText="1"/>
    </xf>
    <xf numFmtId="0" fontId="6" fillId="2" borderId="21" xfId="2" applyFont="1" applyFill="1" applyBorder="1"/>
    <xf numFmtId="0" fontId="8" fillId="2" borderId="8" xfId="2" applyFont="1" applyFill="1" applyBorder="1" applyAlignment="1">
      <alignment horizontal="center"/>
    </xf>
    <xf numFmtId="164" fontId="10" fillId="2" borderId="13" xfId="1" applyNumberFormat="1" applyFont="1" applyFill="1" applyBorder="1"/>
    <xf numFmtId="164" fontId="8" fillId="2" borderId="0" xfId="2" applyNumberFormat="1" applyFont="1" applyFill="1"/>
    <xf numFmtId="0" fontId="6" fillId="2" borderId="8" xfId="2" applyFont="1" applyFill="1" applyBorder="1" applyAlignment="1">
      <alignment horizontal="left" wrapText="1" indent="2"/>
    </xf>
    <xf numFmtId="0" fontId="34" fillId="2" borderId="8" xfId="2" applyFont="1" applyFill="1" applyBorder="1" applyAlignment="1">
      <alignment horizontal="left" wrapText="1" indent="1"/>
    </xf>
    <xf numFmtId="164" fontId="6" fillId="2" borderId="8" xfId="7" applyNumberFormat="1" applyFont="1" applyFill="1" applyBorder="1"/>
    <xf numFmtId="0" fontId="8" fillId="2" borderId="8" xfId="0" applyFont="1" applyFill="1" applyBorder="1" applyAlignment="1">
      <alignment horizontal="left" wrapText="1" indent="2"/>
    </xf>
    <xf numFmtId="0" fontId="6" fillId="2" borderId="27" xfId="2" applyFont="1" applyFill="1" applyBorder="1" applyAlignment="1">
      <alignment horizontal="center"/>
    </xf>
    <xf numFmtId="0" fontId="8" fillId="2" borderId="27" xfId="2" applyFont="1" applyFill="1" applyBorder="1" applyAlignment="1">
      <alignment horizontal="center"/>
    </xf>
    <xf numFmtId="164" fontId="8" fillId="2" borderId="4" xfId="2" applyNumberFormat="1" applyFont="1" applyFill="1" applyBorder="1"/>
    <xf numFmtId="168" fontId="8" fillId="2" borderId="2" xfId="1" applyNumberFormat="1" applyFont="1" applyFill="1" applyBorder="1" applyAlignment="1"/>
    <xf numFmtId="164" fontId="8" fillId="2" borderId="2" xfId="2" applyNumberFormat="1" applyFont="1" applyFill="1" applyBorder="1" applyAlignment="1"/>
    <xf numFmtId="168" fontId="8" fillId="2" borderId="4" xfId="1" applyNumberFormat="1" applyFont="1" applyFill="1" applyBorder="1" applyAlignment="1"/>
    <xf numFmtId="165" fontId="6" fillId="2" borderId="0" xfId="5" applyFont="1" applyFill="1"/>
    <xf numFmtId="0" fontId="6" fillId="2" borderId="17" xfId="2" applyFont="1" applyFill="1" applyBorder="1"/>
    <xf numFmtId="168" fontId="6" fillId="2" borderId="21" xfId="1" applyNumberFormat="1" applyFont="1" applyFill="1" applyBorder="1" applyAlignment="1">
      <alignment horizontal="center"/>
    </xf>
    <xf numFmtId="0" fontId="14" fillId="2" borderId="35" xfId="2" applyFont="1" applyFill="1" applyBorder="1" applyAlignment="1">
      <alignment wrapText="1"/>
    </xf>
    <xf numFmtId="0" fontId="14" fillId="2" borderId="38" xfId="2" applyFont="1" applyFill="1" applyBorder="1" applyAlignment="1">
      <alignment wrapText="1"/>
    </xf>
    <xf numFmtId="0" fontId="14" fillId="2" borderId="8" xfId="0" applyFont="1" applyFill="1" applyBorder="1" applyAlignment="1">
      <alignment horizontal="left" vertical="justify" indent="2"/>
    </xf>
    <xf numFmtId="173" fontId="18" fillId="2" borderId="8" xfId="2" applyNumberFormat="1" applyFont="1" applyFill="1" applyBorder="1" applyAlignment="1">
      <alignment horizontal="center"/>
    </xf>
    <xf numFmtId="164" fontId="8" fillId="2" borderId="8" xfId="1" applyNumberFormat="1" applyFont="1" applyFill="1" applyBorder="1"/>
    <xf numFmtId="168" fontId="6" fillId="2" borderId="8" xfId="1" applyNumberFormat="1" applyFont="1" applyFill="1" applyBorder="1" applyAlignment="1">
      <alignment horizontal="right"/>
    </xf>
    <xf numFmtId="168" fontId="6" fillId="2" borderId="22" xfId="1" applyNumberFormat="1" applyFont="1" applyFill="1" applyBorder="1" applyAlignment="1">
      <alignment horizontal="center"/>
    </xf>
    <xf numFmtId="170" fontId="12" fillId="2" borderId="22" xfId="1" applyNumberFormat="1" applyFont="1" applyFill="1" applyBorder="1" applyAlignment="1">
      <alignment horizontal="center"/>
    </xf>
    <xf numFmtId="0" fontId="13" fillId="2" borderId="0" xfId="2" applyFont="1" applyFill="1"/>
    <xf numFmtId="168" fontId="13" fillId="2" borderId="0" xfId="2" applyNumberFormat="1" applyFont="1" applyFill="1"/>
    <xf numFmtId="0" fontId="8" fillId="2" borderId="13" xfId="2" applyFont="1" applyFill="1" applyBorder="1" applyAlignment="1">
      <alignment vertical="top" wrapText="1"/>
    </xf>
    <xf numFmtId="164" fontId="18" fillId="2" borderId="8" xfId="2" applyNumberFormat="1" applyFont="1" applyFill="1" applyBorder="1" applyAlignment="1">
      <alignment horizontal="center"/>
    </xf>
    <xf numFmtId="164" fontId="13" fillId="2" borderId="8" xfId="2" applyNumberFormat="1" applyFont="1" applyFill="1" applyBorder="1" applyAlignment="1">
      <alignment horizontal="center"/>
    </xf>
    <xf numFmtId="168" fontId="13" fillId="2" borderId="8" xfId="1" applyNumberFormat="1" applyFont="1" applyFill="1" applyBorder="1" applyAlignment="1">
      <alignment horizontal="center"/>
    </xf>
    <xf numFmtId="169" fontId="13" fillId="2" borderId="8" xfId="2" applyNumberFormat="1" applyFont="1" applyFill="1" applyBorder="1" applyAlignment="1">
      <alignment horizontal="center"/>
    </xf>
    <xf numFmtId="0" fontId="13" fillId="2" borderId="8" xfId="2" applyFont="1" applyFill="1" applyBorder="1" applyAlignment="1">
      <alignment horizontal="center"/>
    </xf>
    <xf numFmtId="164" fontId="13" fillId="2" borderId="9" xfId="2" applyNumberFormat="1" applyFont="1" applyFill="1" applyBorder="1" applyAlignment="1">
      <alignment horizontal="center"/>
    </xf>
    <xf numFmtId="0" fontId="12" fillId="2" borderId="9" xfId="2" applyFont="1" applyFill="1" applyBorder="1" applyAlignment="1">
      <alignment wrapText="1"/>
    </xf>
    <xf numFmtId="0" fontId="13" fillId="2" borderId="9" xfId="2" applyFont="1" applyFill="1" applyBorder="1"/>
    <xf numFmtId="168" fontId="12" fillId="2" borderId="9" xfId="1" applyNumberFormat="1" applyFont="1" applyFill="1" applyBorder="1" applyAlignment="1">
      <alignment horizontal="center"/>
    </xf>
    <xf numFmtId="168" fontId="8" fillId="2" borderId="8" xfId="1" applyNumberFormat="1" applyFont="1" applyFill="1" applyBorder="1"/>
    <xf numFmtId="168" fontId="6" fillId="2" borderId="8" xfId="1" applyNumberFormat="1" applyFont="1" applyFill="1" applyBorder="1"/>
    <xf numFmtId="168" fontId="6" fillId="2" borderId="15" xfId="1" applyNumberFormat="1" applyFont="1" applyFill="1" applyBorder="1"/>
    <xf numFmtId="164" fontId="8" fillId="2" borderId="4" xfId="2" applyNumberFormat="1" applyFont="1" applyFill="1" applyBorder="1" applyAlignment="1">
      <alignment horizontal="center"/>
    </xf>
    <xf numFmtId="168" fontId="8" fillId="2" borderId="4" xfId="1" applyNumberFormat="1" applyFont="1" applyFill="1" applyBorder="1" applyAlignment="1">
      <alignment horizontal="right"/>
    </xf>
    <xf numFmtId="0" fontId="8" fillId="2" borderId="21" xfId="2" applyFont="1" applyFill="1" applyBorder="1" applyAlignment="1">
      <alignment horizontal="left" wrapText="1"/>
    </xf>
    <xf numFmtId="174" fontId="6" fillId="2" borderId="8" xfId="12" applyNumberFormat="1" applyFont="1" applyFill="1" applyBorder="1" applyAlignment="1">
      <alignment horizontal="center"/>
    </xf>
    <xf numFmtId="174" fontId="8" fillId="2" borderId="8" xfId="12" applyNumberFormat="1" applyFont="1" applyFill="1" applyBorder="1" applyAlignment="1">
      <alignment horizontal="center"/>
    </xf>
    <xf numFmtId="49" fontId="8" fillId="2" borderId="0" xfId="2" applyNumberFormat="1" applyFont="1" applyFill="1"/>
    <xf numFmtId="164" fontId="6" fillId="2" borderId="8" xfId="2" applyNumberFormat="1" applyFont="1" applyFill="1" applyBorder="1" applyAlignment="1">
      <alignment horizontal="right"/>
    </xf>
    <xf numFmtId="168" fontId="18" fillId="2" borderId="8" xfId="1" applyNumberFormat="1" applyFont="1" applyFill="1" applyBorder="1"/>
    <xf numFmtId="0" fontId="8" fillId="2" borderId="8" xfId="0" applyFont="1" applyFill="1" applyBorder="1" applyAlignment="1">
      <alignment horizontal="left" vertical="justify" indent="1"/>
    </xf>
    <xf numFmtId="3" fontId="6" fillId="2" borderId="27" xfId="2" applyNumberFormat="1" applyFont="1" applyFill="1" applyBorder="1" applyAlignment="1">
      <alignment horizontal="center"/>
    </xf>
    <xf numFmtId="3" fontId="8" fillId="2" borderId="27" xfId="2" applyNumberFormat="1" applyFont="1" applyFill="1" applyBorder="1" applyAlignment="1">
      <alignment horizontal="center"/>
    </xf>
    <xf numFmtId="0" fontId="8" fillId="2" borderId="4" xfId="2" applyFont="1" applyFill="1" applyBorder="1" applyAlignment="1">
      <alignment horizontal="left" indent="1"/>
    </xf>
    <xf numFmtId="164" fontId="8" fillId="2" borderId="4" xfId="2" applyNumberFormat="1" applyFont="1" applyFill="1" applyBorder="1" applyAlignment="1">
      <alignment horizontal="right"/>
    </xf>
    <xf numFmtId="0" fontId="6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 wrapText="1"/>
    </xf>
    <xf numFmtId="174" fontId="6" fillId="2" borderId="8" xfId="11" applyNumberFormat="1" applyFont="1" applyFill="1" applyBorder="1" applyAlignment="1">
      <alignment horizontal="center"/>
    </xf>
    <xf numFmtId="166" fontId="6" fillId="2" borderId="8" xfId="2" applyNumberFormat="1" applyFont="1" applyFill="1" applyBorder="1" applyAlignment="1">
      <alignment horizontal="center"/>
    </xf>
    <xf numFmtId="0" fontId="34" fillId="2" borderId="8" xfId="0" applyFont="1" applyFill="1" applyBorder="1" applyAlignment="1">
      <alignment horizontal="left" indent="1"/>
    </xf>
    <xf numFmtId="0" fontId="37" fillId="2" borderId="8" xfId="0" applyFont="1" applyFill="1" applyBorder="1" applyAlignment="1">
      <alignment horizontal="left" indent="2"/>
    </xf>
    <xf numFmtId="174" fontId="6" fillId="2" borderId="8" xfId="11" applyNumberFormat="1" applyFont="1" applyFill="1" applyBorder="1"/>
    <xf numFmtId="168" fontId="18" fillId="2" borderId="8" xfId="2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left" indent="2"/>
    </xf>
    <xf numFmtId="168" fontId="8" fillId="2" borderId="9" xfId="1" applyNumberFormat="1" applyFont="1" applyFill="1" applyBorder="1"/>
    <xf numFmtId="0" fontId="6" fillId="2" borderId="9" xfId="2" applyFont="1" applyFill="1" applyBorder="1" applyAlignment="1">
      <alignment horizontal="center"/>
    </xf>
    <xf numFmtId="0" fontId="8" fillId="2" borderId="8" xfId="2" applyFont="1" applyFill="1" applyBorder="1" applyAlignment="1">
      <alignment wrapText="1"/>
    </xf>
    <xf numFmtId="0" fontId="8" fillId="2" borderId="8" xfId="2" applyFont="1" applyFill="1" applyBorder="1" applyAlignment="1">
      <alignment horizontal="right"/>
    </xf>
    <xf numFmtId="173" fontId="6" fillId="2" borderId="8" xfId="2" applyNumberFormat="1" applyFont="1" applyFill="1" applyBorder="1" applyAlignment="1">
      <alignment horizontal="center"/>
    </xf>
    <xf numFmtId="164" fontId="13" fillId="2" borderId="0" xfId="2" applyNumberFormat="1" applyFont="1" applyFill="1"/>
    <xf numFmtId="0" fontId="18" fillId="2" borderId="13" xfId="2" applyFont="1" applyFill="1" applyBorder="1" applyAlignment="1">
      <alignment horizontal="left" wrapText="1" indent="1"/>
    </xf>
    <xf numFmtId="0" fontId="6" fillId="2" borderId="5" xfId="2" applyFont="1" applyFill="1" applyBorder="1" applyAlignment="1">
      <alignment horizontal="left" wrapText="1" indent="1"/>
    </xf>
    <xf numFmtId="0" fontId="14" fillId="2" borderId="9" xfId="0" applyFont="1" applyFill="1" applyBorder="1" applyAlignment="1">
      <alignment horizontal="left" wrapText="1" indent="2"/>
    </xf>
    <xf numFmtId="164" fontId="6" fillId="2" borderId="8" xfId="10" applyNumberFormat="1" applyFont="1" applyFill="1" applyBorder="1"/>
    <xf numFmtId="164" fontId="10" fillId="2" borderId="8" xfId="10" applyNumberFormat="1" applyFont="1" applyFill="1" applyBorder="1"/>
    <xf numFmtId="0" fontId="23" fillId="2" borderId="8" xfId="2" applyFont="1" applyFill="1" applyBorder="1" applyAlignment="1">
      <alignment horizontal="left" vertical="justify" indent="2"/>
    </xf>
    <xf numFmtId="164" fontId="8" fillId="2" borderId="8" xfId="2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left" indent="1"/>
    </xf>
    <xf numFmtId="0" fontId="6" fillId="2" borderId="21" xfId="2" applyFont="1" applyFill="1" applyBorder="1" applyAlignment="1">
      <alignment wrapText="1"/>
    </xf>
    <xf numFmtId="0" fontId="6" fillId="2" borderId="8" xfId="2" applyFont="1" applyFill="1" applyBorder="1" applyAlignment="1">
      <alignment horizontal="center" wrapText="1"/>
    </xf>
    <xf numFmtId="171" fontId="6" fillId="2" borderId="8" xfId="1" applyNumberFormat="1" applyFont="1" applyFill="1" applyBorder="1"/>
    <xf numFmtId="164" fontId="18" fillId="2" borderId="8" xfId="2" applyNumberFormat="1" applyFont="1" applyFill="1" applyBorder="1" applyAlignment="1">
      <alignment horizontal="right"/>
    </xf>
    <xf numFmtId="164" fontId="10" fillId="2" borderId="8" xfId="2" applyNumberFormat="1" applyFont="1" applyFill="1" applyBorder="1" applyAlignment="1">
      <alignment horizontal="right"/>
    </xf>
    <xf numFmtId="0" fontId="6" fillId="2" borderId="9" xfId="2" applyFont="1" applyFill="1" applyBorder="1" applyAlignment="1">
      <alignment horizontal="left" indent="2"/>
    </xf>
    <xf numFmtId="0" fontId="6" fillId="2" borderId="36" xfId="2" applyFont="1" applyFill="1" applyBorder="1" applyAlignment="1">
      <alignment horizontal="left" indent="2"/>
    </xf>
    <xf numFmtId="0" fontId="27" fillId="2" borderId="0" xfId="2" applyFont="1" applyFill="1"/>
    <xf numFmtId="0" fontId="27" fillId="2" borderId="0" xfId="2" applyFont="1" applyFill="1" applyAlignment="1">
      <alignment wrapText="1"/>
    </xf>
    <xf numFmtId="0" fontId="28" fillId="2" borderId="21" xfId="2" applyFont="1" applyFill="1" applyBorder="1" applyAlignment="1">
      <alignment wrapText="1"/>
    </xf>
    <xf numFmtId="0" fontId="13" fillId="2" borderId="21" xfId="2" applyFont="1" applyFill="1" applyBorder="1"/>
    <xf numFmtId="0" fontId="11" fillId="2" borderId="8" xfId="2" applyFont="1" applyFill="1" applyBorder="1" applyAlignment="1">
      <alignment horizontal="left" indent="1"/>
    </xf>
    <xf numFmtId="0" fontId="13" fillId="2" borderId="8" xfId="2" applyFont="1" applyFill="1" applyBorder="1"/>
    <xf numFmtId="0" fontId="13" fillId="2" borderId="8" xfId="2" applyFont="1" applyFill="1" applyBorder="1" applyAlignment="1">
      <alignment horizontal="left" indent="2"/>
    </xf>
    <xf numFmtId="171" fontId="13" fillId="2" borderId="8" xfId="1" applyNumberFormat="1" applyFont="1" applyFill="1" applyBorder="1"/>
    <xf numFmtId="164" fontId="13" fillId="2" borderId="8" xfId="2" applyNumberFormat="1" applyFont="1" applyFill="1" applyBorder="1"/>
    <xf numFmtId="166" fontId="13" fillId="2" borderId="8" xfId="2" applyNumberFormat="1" applyFont="1" applyFill="1" applyBorder="1"/>
    <xf numFmtId="0" fontId="12" fillId="2" borderId="8" xfId="2" applyFont="1" applyFill="1" applyBorder="1" applyAlignment="1">
      <alignment horizontal="left" indent="1"/>
    </xf>
    <xf numFmtId="168" fontId="12" fillId="2" borderId="8" xfId="1" applyNumberFormat="1" applyFont="1" applyFill="1" applyBorder="1"/>
    <xf numFmtId="175" fontId="8" fillId="2" borderId="8" xfId="2" applyNumberFormat="1" applyFont="1" applyFill="1" applyBorder="1" applyAlignment="1">
      <alignment horizontal="center"/>
    </xf>
    <xf numFmtId="0" fontId="12" fillId="2" borderId="0" xfId="2" applyFont="1" applyFill="1"/>
    <xf numFmtId="168" fontId="6" fillId="2" borderId="0" xfId="1" applyNumberFormat="1" applyFont="1" applyFill="1"/>
    <xf numFmtId="175" fontId="8" fillId="2" borderId="22" xfId="2" applyNumberFormat="1" applyFont="1" applyFill="1" applyBorder="1" applyAlignment="1">
      <alignment horizontal="center"/>
    </xf>
    <xf numFmtId="3" fontId="8" fillId="2" borderId="22" xfId="2" applyNumberFormat="1" applyFont="1" applyFill="1" applyBorder="1" applyAlignment="1">
      <alignment horizontal="center"/>
    </xf>
    <xf numFmtId="168" fontId="8" fillId="2" borderId="22" xfId="1" applyNumberFormat="1" applyFont="1" applyFill="1" applyBorder="1" applyAlignment="1">
      <alignment horizontal="center"/>
    </xf>
    <xf numFmtId="164" fontId="12" fillId="2" borderId="0" xfId="2" applyNumberFormat="1" applyFont="1" applyFill="1"/>
    <xf numFmtId="164" fontId="21" fillId="2" borderId="0" xfId="2" applyNumberFormat="1" applyFont="1" applyFill="1"/>
    <xf numFmtId="0" fontId="8" fillId="2" borderId="13" xfId="2" applyFont="1" applyFill="1" applyBorder="1" applyAlignment="1">
      <alignment horizontal="left" wrapText="1" indent="3"/>
    </xf>
    <xf numFmtId="168" fontId="13" fillId="2" borderId="8" xfId="1" applyNumberFormat="1" applyFont="1" applyFill="1" applyBorder="1" applyAlignment="1">
      <alignment horizontal="right"/>
    </xf>
    <xf numFmtId="0" fontId="12" fillId="2" borderId="8" xfId="2" applyFont="1" applyFill="1" applyBorder="1" applyAlignment="1">
      <alignment horizontal="left" wrapText="1" indent="1"/>
    </xf>
    <xf numFmtId="168" fontId="18" fillId="2" borderId="8" xfId="1" applyNumberFormat="1" applyFont="1" applyFill="1" applyBorder="1" applyAlignment="1">
      <alignment horizontal="right"/>
    </xf>
    <xf numFmtId="3" fontId="8" fillId="2" borderId="27" xfId="2" applyNumberFormat="1" applyFont="1" applyFill="1" applyBorder="1" applyAlignment="1">
      <alignment horizontal="left" indent="2"/>
    </xf>
    <xf numFmtId="3" fontId="6" fillId="2" borderId="27" xfId="2" applyNumberFormat="1" applyFont="1" applyFill="1" applyBorder="1" applyAlignment="1">
      <alignment horizontal="left" indent="2"/>
    </xf>
    <xf numFmtId="0" fontId="12" fillId="2" borderId="18" xfId="2" applyFont="1" applyFill="1" applyBorder="1" applyAlignment="1">
      <alignment horizontal="left"/>
    </xf>
    <xf numFmtId="168" fontId="12" fillId="2" borderId="18" xfId="1" applyNumberFormat="1" applyFont="1" applyFill="1" applyBorder="1"/>
    <xf numFmtId="0" fontId="13" fillId="2" borderId="20" xfId="2" applyFont="1" applyFill="1" applyBorder="1"/>
    <xf numFmtId="0" fontId="12" fillId="2" borderId="13" xfId="2" applyFont="1" applyFill="1" applyBorder="1" applyAlignment="1">
      <alignment wrapText="1"/>
    </xf>
    <xf numFmtId="168" fontId="13" fillId="2" borderId="13" xfId="1" applyNumberFormat="1" applyFont="1" applyFill="1" applyBorder="1"/>
    <xf numFmtId="0" fontId="6" fillId="2" borderId="13" xfId="2" applyFont="1" applyFill="1" applyBorder="1" applyAlignment="1">
      <alignment horizontal="center"/>
    </xf>
    <xf numFmtId="168" fontId="14" fillId="2" borderId="8" xfId="1" applyNumberFormat="1" applyFont="1" applyFill="1" applyBorder="1"/>
    <xf numFmtId="171" fontId="14" fillId="2" borderId="8" xfId="1" applyNumberFormat="1" applyFont="1" applyFill="1" applyBorder="1"/>
    <xf numFmtId="0" fontId="14" fillId="2" borderId="0" xfId="2" applyFont="1" applyFill="1"/>
    <xf numFmtId="164" fontId="14" fillId="2" borderId="8" xfId="3" applyNumberFormat="1" applyFont="1" applyFill="1" applyBorder="1" applyAlignment="1">
      <alignment horizontal="left"/>
    </xf>
    <xf numFmtId="166" fontId="14" fillId="2" borderId="8" xfId="2" applyNumberFormat="1" applyFont="1" applyFill="1" applyBorder="1" applyAlignment="1">
      <alignment horizontal="center"/>
    </xf>
    <xf numFmtId="0" fontId="39" fillId="2" borderId="8" xfId="0" applyFont="1" applyFill="1" applyBorder="1" applyAlignment="1">
      <alignment horizontal="left" indent="2"/>
    </xf>
    <xf numFmtId="0" fontId="38" fillId="2" borderId="8" xfId="0" applyFont="1" applyFill="1" applyBorder="1" applyAlignment="1">
      <alignment horizontal="left" indent="2"/>
    </xf>
    <xf numFmtId="164" fontId="12" fillId="2" borderId="8" xfId="2" applyNumberFormat="1" applyFont="1" applyFill="1" applyBorder="1"/>
    <xf numFmtId="0" fontId="13" fillId="2" borderId="0" xfId="2" applyFont="1" applyFill="1" applyBorder="1"/>
    <xf numFmtId="167" fontId="18" fillId="2" borderId="8" xfId="1" applyNumberFormat="1" applyFont="1" applyFill="1" applyBorder="1" applyAlignment="1">
      <alignment horizontal="center"/>
    </xf>
    <xf numFmtId="0" fontId="19" fillId="2" borderId="1" xfId="2" applyFont="1" applyFill="1" applyBorder="1" applyAlignment="1">
      <alignment wrapText="1"/>
    </xf>
    <xf numFmtId="164" fontId="8" fillId="2" borderId="1" xfId="2" applyNumberFormat="1" applyFont="1" applyFill="1" applyBorder="1" applyAlignment="1">
      <alignment horizontal="center"/>
    </xf>
    <xf numFmtId="0" fontId="33" fillId="2" borderId="8" xfId="2" applyFont="1" applyFill="1" applyBorder="1" applyAlignment="1">
      <alignment horizontal="left" indent="2"/>
    </xf>
    <xf numFmtId="164" fontId="15" fillId="2" borderId="8" xfId="3" applyNumberFormat="1" applyFont="1" applyFill="1" applyBorder="1" applyAlignment="1">
      <alignment horizontal="left"/>
    </xf>
    <xf numFmtId="175" fontId="6" fillId="2" borderId="8" xfId="2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left" indent="1"/>
    </xf>
    <xf numFmtId="175" fontId="10" fillId="2" borderId="8" xfId="2" applyNumberFormat="1" applyFont="1" applyFill="1" applyBorder="1" applyAlignment="1">
      <alignment horizontal="center"/>
    </xf>
    <xf numFmtId="164" fontId="16" fillId="2" borderId="8" xfId="3" applyNumberFormat="1" applyFont="1" applyFill="1" applyBorder="1" applyAlignment="1">
      <alignment horizontal="left"/>
    </xf>
    <xf numFmtId="0" fontId="17" fillId="2" borderId="8" xfId="2" applyFont="1" applyFill="1" applyBorder="1" applyAlignment="1">
      <alignment horizontal="left" wrapText="1" indent="2"/>
    </xf>
    <xf numFmtId="0" fontId="15" fillId="2" borderId="8" xfId="2" applyFont="1" applyFill="1" applyBorder="1" applyAlignment="1">
      <alignment horizontal="left" vertical="justify" indent="2"/>
    </xf>
    <xf numFmtId="0" fontId="25" fillId="2" borderId="8" xfId="2" applyFont="1" applyFill="1" applyBorder="1" applyAlignment="1">
      <alignment horizontal="left" wrapText="1" indent="2"/>
    </xf>
    <xf numFmtId="164" fontId="25" fillId="2" borderId="9" xfId="3" applyNumberFormat="1" applyFont="1" applyFill="1" applyBorder="1" applyAlignment="1">
      <alignment horizontal="left"/>
    </xf>
    <xf numFmtId="0" fontId="22" fillId="2" borderId="8" xfId="2" applyFont="1" applyFill="1" applyBorder="1" applyAlignment="1">
      <alignment horizontal="left" indent="1"/>
    </xf>
    <xf numFmtId="0" fontId="34" fillId="2" borderId="30" xfId="2" applyFont="1" applyFill="1" applyBorder="1" applyAlignment="1">
      <alignment horizontal="left" indent="2"/>
    </xf>
    <xf numFmtId="167" fontId="6" fillId="2" borderId="22" xfId="1" applyNumberFormat="1" applyFont="1" applyFill="1" applyBorder="1" applyAlignment="1">
      <alignment horizontal="center"/>
    </xf>
    <xf numFmtId="0" fontId="5" fillId="2" borderId="30" xfId="2" applyFont="1" applyFill="1" applyBorder="1" applyAlignment="1">
      <alignment horizontal="left" indent="2"/>
    </xf>
    <xf numFmtId="0" fontId="3" fillId="2" borderId="31" xfId="2" applyFont="1" applyFill="1" applyBorder="1" applyAlignment="1">
      <alignment horizontal="left" vertical="top" wrapText="1" indent="2"/>
    </xf>
    <xf numFmtId="0" fontId="3" fillId="2" borderId="24" xfId="2" applyFont="1" applyFill="1" applyBorder="1" applyAlignment="1">
      <alignment horizontal="left" vertical="top" wrapText="1" indent="2"/>
    </xf>
    <xf numFmtId="0" fontId="3" fillId="2" borderId="32" xfId="2" applyFont="1" applyFill="1" applyBorder="1" applyAlignment="1">
      <alignment horizontal="left" indent="2"/>
    </xf>
    <xf numFmtId="164" fontId="14" fillId="2" borderId="15" xfId="3" applyNumberFormat="1" applyFont="1" applyFill="1" applyBorder="1" applyAlignment="1">
      <alignment horizontal="left"/>
    </xf>
    <xf numFmtId="0" fontId="27" fillId="2" borderId="0" xfId="2" applyFont="1" applyFill="1" applyAlignment="1">
      <alignment horizontal="center"/>
    </xf>
    <xf numFmtId="0" fontId="12" fillId="2" borderId="21" xfId="2" applyFont="1" applyFill="1" applyBorder="1" applyAlignment="1">
      <alignment horizontal="left" wrapText="1"/>
    </xf>
    <xf numFmtId="0" fontId="13" fillId="2" borderId="21" xfId="2" applyFont="1" applyFill="1" applyBorder="1" applyAlignment="1">
      <alignment horizontal="center"/>
    </xf>
    <xf numFmtId="0" fontId="11" fillId="2" borderId="19" xfId="2" applyFont="1" applyFill="1" applyBorder="1" applyAlignment="1">
      <alignment horizontal="left" indent="1"/>
    </xf>
    <xf numFmtId="0" fontId="13" fillId="2" borderId="19" xfId="2" applyFont="1" applyFill="1" applyBorder="1" applyAlignment="1">
      <alignment horizontal="left" indent="2"/>
    </xf>
    <xf numFmtId="171" fontId="13" fillId="2" borderId="19" xfId="1" applyNumberFormat="1" applyFont="1" applyFill="1" applyBorder="1"/>
    <xf numFmtId="171" fontId="6" fillId="2" borderId="19" xfId="1" applyNumberFormat="1" applyFont="1" applyFill="1" applyBorder="1"/>
    <xf numFmtId="166" fontId="13" fillId="2" borderId="19" xfId="2" applyNumberFormat="1" applyFont="1" applyFill="1" applyBorder="1"/>
    <xf numFmtId="168" fontId="13" fillId="2" borderId="22" xfId="1" applyNumberFormat="1" applyFont="1" applyFill="1" applyBorder="1"/>
    <xf numFmtId="0" fontId="12" fillId="2" borderId="19" xfId="2" applyFont="1" applyFill="1" applyBorder="1" applyAlignment="1">
      <alignment horizontal="left" wrapText="1" indent="1"/>
    </xf>
    <xf numFmtId="168" fontId="12" fillId="2" borderId="22" xfId="1" applyNumberFormat="1" applyFont="1" applyFill="1" applyBorder="1" applyAlignment="1">
      <alignment horizontal="right"/>
    </xf>
    <xf numFmtId="167" fontId="12" fillId="2" borderId="22" xfId="1" applyNumberFormat="1" applyFont="1" applyFill="1" applyBorder="1" applyAlignment="1">
      <alignment horizontal="center"/>
    </xf>
    <xf numFmtId="164" fontId="14" fillId="2" borderId="8" xfId="2" applyNumberFormat="1" applyFont="1" applyFill="1" applyBorder="1" applyAlignment="1">
      <alignment horizontal="center"/>
    </xf>
    <xf numFmtId="164" fontId="15" fillId="2" borderId="8" xfId="2" applyNumberFormat="1" applyFont="1" applyFill="1" applyBorder="1" applyAlignment="1">
      <alignment horizontal="center"/>
    </xf>
    <xf numFmtId="166" fontId="12" fillId="2" borderId="8" xfId="9" applyNumberFormat="1" applyFont="1" applyFill="1" applyBorder="1" applyAlignment="1">
      <alignment horizontal="center"/>
    </xf>
    <xf numFmtId="170" fontId="8" fillId="2" borderId="22" xfId="1" applyNumberFormat="1" applyFont="1" applyFill="1" applyBorder="1" applyAlignment="1">
      <alignment horizontal="center"/>
    </xf>
    <xf numFmtId="171" fontId="6" fillId="2" borderId="8" xfId="1" applyNumberFormat="1" applyFont="1" applyFill="1" applyBorder="1" applyAlignment="1">
      <alignment horizontal="center"/>
    </xf>
    <xf numFmtId="168" fontId="6" fillId="2" borderId="22" xfId="1" applyNumberFormat="1" applyFont="1" applyFill="1" applyBorder="1"/>
    <xf numFmtId="170" fontId="18" fillId="2" borderId="22" xfId="1" applyNumberFormat="1" applyFont="1" applyFill="1" applyBorder="1" applyAlignment="1">
      <alignment horizontal="center"/>
    </xf>
    <xf numFmtId="167" fontId="18" fillId="2" borderId="22" xfId="1" applyNumberFormat="1" applyFont="1" applyFill="1" applyBorder="1" applyAlignment="1">
      <alignment horizontal="center"/>
    </xf>
    <xf numFmtId="171" fontId="6" fillId="2" borderId="22" xfId="1" applyNumberFormat="1" applyFont="1" applyFill="1" applyBorder="1" applyAlignment="1">
      <alignment horizontal="center"/>
    </xf>
    <xf numFmtId="168" fontId="18" fillId="2" borderId="22" xfId="1" applyNumberFormat="1" applyFont="1" applyFill="1" applyBorder="1" applyAlignment="1">
      <alignment horizontal="center"/>
    </xf>
    <xf numFmtId="168" fontId="8" fillId="2" borderId="22" xfId="1" applyNumberFormat="1" applyFont="1" applyFill="1" applyBorder="1"/>
    <xf numFmtId="0" fontId="6" fillId="2" borderId="15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left"/>
    </xf>
    <xf numFmtId="168" fontId="6" fillId="2" borderId="1" xfId="1" applyNumberFormat="1" applyFont="1" applyFill="1" applyBorder="1" applyAlignment="1">
      <alignment horizontal="center"/>
    </xf>
    <xf numFmtId="168" fontId="6" fillId="2" borderId="25" xfId="1" applyNumberFormat="1" applyFont="1" applyFill="1" applyBorder="1"/>
    <xf numFmtId="168" fontId="8" fillId="2" borderId="25" xfId="1" applyNumberFormat="1" applyFont="1" applyFill="1" applyBorder="1"/>
    <xf numFmtId="0" fontId="13" fillId="2" borderId="0" xfId="2" applyFont="1" applyFill="1" applyAlignment="1">
      <alignment horizontal="center"/>
    </xf>
    <xf numFmtId="0" fontId="12" fillId="2" borderId="0" xfId="2" applyFont="1" applyFill="1" applyBorder="1"/>
    <xf numFmtId="0" fontId="4" fillId="2" borderId="0" xfId="2" applyFont="1" applyFill="1"/>
    <xf numFmtId="0" fontId="4" fillId="2" borderId="0" xfId="2" applyFont="1" applyFill="1" applyAlignment="1">
      <alignment wrapText="1"/>
    </xf>
    <xf numFmtId="0" fontId="8" fillId="2" borderId="21" xfId="2" applyFont="1" applyFill="1" applyBorder="1" applyAlignment="1">
      <alignment horizontal="left"/>
    </xf>
    <xf numFmtId="168" fontId="6" fillId="2" borderId="21" xfId="1" applyNumberFormat="1" applyFont="1" applyFill="1" applyBorder="1"/>
    <xf numFmtId="166" fontId="8" fillId="2" borderId="8" xfId="2" applyNumberFormat="1" applyFont="1" applyFill="1" applyBorder="1"/>
    <xf numFmtId="0" fontId="34" fillId="2" borderId="13" xfId="2" applyFont="1" applyFill="1" applyBorder="1" applyAlignment="1">
      <alignment horizontal="left" wrapText="1" indent="1"/>
    </xf>
    <xf numFmtId="168" fontId="6" fillId="2" borderId="9" xfId="1" applyNumberFormat="1" applyFont="1" applyFill="1" applyBorder="1"/>
    <xf numFmtId="171" fontId="18" fillId="2" borderId="8" xfId="1" applyNumberFormat="1" applyFont="1" applyFill="1" applyBorder="1"/>
    <xf numFmtId="0" fontId="8" fillId="2" borderId="13" xfId="2" applyFont="1" applyFill="1" applyBorder="1" applyAlignment="1">
      <alignment horizontal="left" vertical="top" wrapText="1" indent="2"/>
    </xf>
    <xf numFmtId="0" fontId="8" fillId="2" borderId="21" xfId="2" applyFont="1" applyFill="1" applyBorder="1" applyAlignment="1">
      <alignment horizontal="right"/>
    </xf>
    <xf numFmtId="164" fontId="15" fillId="2" borderId="13" xfId="6" applyNumberFormat="1" applyFont="1" applyFill="1" applyBorder="1"/>
    <xf numFmtId="0" fontId="41" fillId="2" borderId="8" xfId="0" applyFont="1" applyFill="1" applyBorder="1" applyAlignment="1">
      <alignment horizontal="left" wrapText="1" indent="2"/>
    </xf>
    <xf numFmtId="164" fontId="8" fillId="2" borderId="8" xfId="7" applyNumberFormat="1" applyFont="1" applyFill="1" applyBorder="1"/>
    <xf numFmtId="168" fontId="6" fillId="2" borderId="9" xfId="1" applyNumberFormat="1" applyFont="1" applyFill="1" applyBorder="1" applyAlignment="1">
      <alignment horizontal="center"/>
    </xf>
    <xf numFmtId="168" fontId="6" fillId="2" borderId="8" xfId="2" applyNumberFormat="1" applyFont="1" applyFill="1" applyBorder="1" applyAlignment="1">
      <alignment horizontal="center"/>
    </xf>
    <xf numFmtId="164" fontId="6" fillId="2" borderId="9" xfId="7" applyNumberFormat="1" applyFont="1" applyFill="1" applyBorder="1"/>
    <xf numFmtId="173" fontId="8" fillId="2" borderId="13" xfId="2" applyNumberFormat="1" applyFont="1" applyFill="1" applyBorder="1" applyAlignment="1">
      <alignment horizontal="center"/>
    </xf>
    <xf numFmtId="168" fontId="8" fillId="2" borderId="13" xfId="1" applyNumberFormat="1" applyFont="1" applyFill="1" applyBorder="1" applyAlignment="1">
      <alignment horizontal="center"/>
    </xf>
    <xf numFmtId="168" fontId="10" fillId="2" borderId="13" xfId="1" applyNumberFormat="1" applyFont="1" applyFill="1" applyBorder="1" applyAlignment="1">
      <alignment horizontal="center"/>
    </xf>
    <xf numFmtId="0" fontId="3" fillId="2" borderId="31" xfId="2" applyFont="1" applyFill="1" applyBorder="1" applyAlignment="1">
      <alignment horizontal="left" indent="2"/>
    </xf>
    <xf numFmtId="164" fontId="8" fillId="2" borderId="5" xfId="7" applyNumberFormat="1" applyFont="1" applyFill="1" applyBorder="1"/>
    <xf numFmtId="168" fontId="8" fillId="2" borderId="5" xfId="1" applyNumberFormat="1" applyFont="1" applyFill="1" applyBorder="1" applyAlignment="1">
      <alignment horizontal="center"/>
    </xf>
    <xf numFmtId="173" fontId="8" fillId="2" borderId="5" xfId="2" applyNumberFormat="1" applyFont="1" applyFill="1" applyBorder="1" applyAlignment="1">
      <alignment horizontal="center"/>
    </xf>
    <xf numFmtId="168" fontId="10" fillId="2" borderId="5" xfId="1" applyNumberFormat="1" applyFont="1" applyFill="1" applyBorder="1" applyAlignment="1">
      <alignment horizontal="center"/>
    </xf>
    <xf numFmtId="168" fontId="8" fillId="2" borderId="4" xfId="1" applyNumberFormat="1" applyFont="1" applyFill="1" applyBorder="1"/>
    <xf numFmtId="0" fontId="14" fillId="2" borderId="0" xfId="2" applyFont="1" applyFill="1" applyAlignment="1">
      <alignment wrapText="1"/>
    </xf>
    <xf numFmtId="0" fontId="14" fillId="2" borderId="33" xfId="2" applyFont="1" applyFill="1" applyBorder="1"/>
    <xf numFmtId="1" fontId="6" fillId="2" borderId="4" xfId="2" applyNumberFormat="1" applyFont="1" applyFill="1" applyBorder="1" applyAlignment="1">
      <alignment horizontal="center"/>
    </xf>
    <xf numFmtId="172" fontId="14" fillId="2" borderId="5" xfId="6" applyNumberFormat="1" applyFont="1" applyFill="1" applyBorder="1"/>
    <xf numFmtId="164" fontId="14" fillId="2" borderId="5" xfId="6" applyNumberFormat="1" applyFont="1" applyFill="1" applyBorder="1" applyAlignment="1">
      <alignment horizontal="center"/>
    </xf>
    <xf numFmtId="0" fontId="19" fillId="2" borderId="8" xfId="2" applyFont="1" applyFill="1" applyBorder="1"/>
    <xf numFmtId="164" fontId="14" fillId="2" borderId="8" xfId="6" applyNumberFormat="1" applyFont="1" applyFill="1" applyBorder="1" applyAlignment="1">
      <alignment horizontal="center"/>
    </xf>
    <xf numFmtId="0" fontId="16" fillId="2" borderId="8" xfId="2" applyFont="1" applyFill="1" applyBorder="1" applyAlignment="1">
      <alignment horizontal="left" indent="1"/>
    </xf>
    <xf numFmtId="164" fontId="14" fillId="2" borderId="8" xfId="6" applyNumberFormat="1" applyFont="1" applyFill="1" applyBorder="1"/>
    <xf numFmtId="166" fontId="14" fillId="2" borderId="8" xfId="6" applyNumberFormat="1" applyFont="1" applyFill="1" applyBorder="1"/>
    <xf numFmtId="0" fontId="15" fillId="2" borderId="8" xfId="2" applyFont="1" applyFill="1" applyBorder="1" applyAlignment="1">
      <alignment horizontal="left" indent="1"/>
    </xf>
    <xf numFmtId="164" fontId="15" fillId="2" borderId="8" xfId="6" applyNumberFormat="1" applyFont="1" applyFill="1" applyBorder="1"/>
    <xf numFmtId="164" fontId="8" fillId="2" borderId="13" xfId="2" applyNumberFormat="1" applyFont="1" applyFill="1" applyBorder="1" applyAlignment="1">
      <alignment horizontal="right"/>
    </xf>
    <xf numFmtId="168" fontId="6" fillId="2" borderId="13" xfId="1" applyNumberFormat="1" applyFont="1" applyFill="1" applyBorder="1" applyAlignment="1">
      <alignment horizontal="right"/>
    </xf>
    <xf numFmtId="0" fontId="40" fillId="2" borderId="8" xfId="0" applyFont="1" applyFill="1" applyBorder="1" applyAlignment="1">
      <alignment horizontal="left" wrapText="1" indent="2"/>
    </xf>
    <xf numFmtId="164" fontId="21" fillId="2" borderId="8" xfId="6" applyNumberFormat="1" applyFont="1" applyFill="1" applyBorder="1"/>
    <xf numFmtId="0" fontId="29" fillId="2" borderId="8" xfId="2" applyFont="1" applyFill="1" applyBorder="1" applyAlignment="1">
      <alignment horizontal="left" wrapText="1" indent="1"/>
    </xf>
    <xf numFmtId="166" fontId="21" fillId="2" borderId="8" xfId="6" applyNumberFormat="1" applyFont="1" applyFill="1" applyBorder="1" applyAlignment="1">
      <alignment horizontal="center"/>
    </xf>
    <xf numFmtId="166" fontId="21" fillId="2" borderId="13" xfId="6" applyNumberFormat="1" applyFont="1" applyFill="1" applyBorder="1" applyAlignment="1">
      <alignment horizontal="center"/>
    </xf>
    <xf numFmtId="0" fontId="26" fillId="2" borderId="8" xfId="2" applyFont="1" applyFill="1" applyBorder="1" applyAlignment="1">
      <alignment horizontal="left" wrapText="1" indent="1"/>
    </xf>
    <xf numFmtId="164" fontId="24" fillId="2" borderId="8" xfId="6" applyNumberFormat="1" applyFont="1" applyFill="1" applyBorder="1" applyAlignment="1">
      <alignment horizontal="center"/>
    </xf>
    <xf numFmtId="164" fontId="24" fillId="2" borderId="13" xfId="6" applyNumberFormat="1" applyFont="1" applyFill="1" applyBorder="1" applyAlignment="1">
      <alignment horizontal="center"/>
    </xf>
    <xf numFmtId="169" fontId="21" fillId="2" borderId="13" xfId="2" applyNumberFormat="1" applyFont="1" applyFill="1" applyBorder="1" applyAlignment="1">
      <alignment horizontal="center"/>
    </xf>
    <xf numFmtId="164" fontId="14" fillId="2" borderId="9" xfId="6" applyNumberFormat="1" applyFont="1" applyFill="1" applyBorder="1"/>
    <xf numFmtId="167" fontId="18" fillId="2" borderId="13" xfId="1" applyNumberFormat="1" applyFont="1" applyFill="1" applyBorder="1"/>
    <xf numFmtId="0" fontId="14" fillId="2" borderId="9" xfId="2" applyFont="1" applyFill="1" applyBorder="1"/>
    <xf numFmtId="0" fontId="15" fillId="2" borderId="11" xfId="2" applyFont="1" applyFill="1" applyBorder="1" applyAlignment="1">
      <alignment horizontal="left"/>
    </xf>
    <xf numFmtId="164" fontId="15" fillId="2" borderId="11" xfId="6" applyNumberFormat="1" applyFont="1" applyFill="1" applyBorder="1" applyAlignment="1">
      <alignment horizontal="center"/>
    </xf>
    <xf numFmtId="166" fontId="15" fillId="2" borderId="0" xfId="2" applyNumberFormat="1" applyFont="1" applyFill="1" applyBorder="1"/>
    <xf numFmtId="0" fontId="15" fillId="2" borderId="17" xfId="2" applyFont="1" applyFill="1" applyBorder="1"/>
    <xf numFmtId="172" fontId="15" fillId="2" borderId="14" xfId="6" applyNumberFormat="1" applyFont="1" applyFill="1" applyBorder="1"/>
    <xf numFmtId="164" fontId="15" fillId="2" borderId="14" xfId="6" applyNumberFormat="1" applyFont="1" applyFill="1" applyBorder="1" applyAlignment="1">
      <alignment horizontal="center"/>
    </xf>
    <xf numFmtId="166" fontId="14" fillId="2" borderId="8" xfId="6" applyNumberFormat="1" applyFont="1" applyFill="1" applyBorder="1" applyAlignment="1">
      <alignment horizontal="center"/>
    </xf>
    <xf numFmtId="166" fontId="14" fillId="2" borderId="8" xfId="2" applyNumberFormat="1" applyFont="1" applyFill="1" applyBorder="1"/>
    <xf numFmtId="169" fontId="17" fillId="2" borderId="8" xfId="2" applyNumberFormat="1" applyFont="1" applyFill="1" applyBorder="1" applyAlignment="1">
      <alignment horizontal="center"/>
    </xf>
    <xf numFmtId="0" fontId="38" fillId="2" borderId="8" xfId="2" applyFont="1" applyFill="1" applyBorder="1" applyAlignment="1">
      <alignment horizontal="left" indent="2"/>
    </xf>
    <xf numFmtId="0" fontId="38" fillId="2" borderId="8" xfId="2" applyFont="1" applyFill="1" applyBorder="1" applyAlignment="1">
      <alignment horizontal="left" wrapText="1" indent="2"/>
    </xf>
    <xf numFmtId="166" fontId="14" fillId="2" borderId="13" xfId="2" applyNumberFormat="1" applyFont="1" applyFill="1" applyBorder="1"/>
    <xf numFmtId="0" fontId="14" fillId="2" borderId="9" xfId="0" applyFont="1" applyFill="1" applyBorder="1" applyAlignment="1">
      <alignment horizontal="left" wrapText="1"/>
    </xf>
    <xf numFmtId="166" fontId="25" fillId="2" borderId="8" xfId="6" applyNumberFormat="1" applyFont="1" applyFill="1" applyBorder="1"/>
    <xf numFmtId="0" fontId="15" fillId="2" borderId="11" xfId="2" applyFont="1" applyFill="1" applyBorder="1"/>
    <xf numFmtId="172" fontId="15" fillId="2" borderId="5" xfId="6" applyNumberFormat="1" applyFont="1" applyFill="1" applyBorder="1" applyAlignment="1">
      <alignment horizontal="left"/>
    </xf>
    <xf numFmtId="164" fontId="15" fillId="2" borderId="0" xfId="2" applyNumberFormat="1" applyFont="1" applyFill="1"/>
    <xf numFmtId="0" fontId="8" fillId="2" borderId="5" xfId="2" applyFont="1" applyFill="1" applyBorder="1" applyAlignment="1">
      <alignment horizontal="right" wrapText="1" indent="3"/>
    </xf>
    <xf numFmtId="175" fontId="15" fillId="2" borderId="0" xfId="2" applyNumberFormat="1" applyFont="1" applyFill="1"/>
    <xf numFmtId="4" fontId="15" fillId="2" borderId="0" xfId="2" applyNumberFormat="1" applyFont="1" applyFill="1"/>
    <xf numFmtId="0" fontId="14" fillId="2" borderId="8" xfId="2" applyFont="1" applyFill="1" applyBorder="1" applyAlignment="1">
      <alignment horizontal="left" wrapText="1" indent="1"/>
    </xf>
    <xf numFmtId="166" fontId="17" fillId="2" borderId="8" xfId="6" applyNumberFormat="1" applyFont="1" applyFill="1" applyBorder="1"/>
    <xf numFmtId="164" fontId="15" fillId="2" borderId="11" xfId="2" applyNumberFormat="1" applyFont="1" applyFill="1" applyBorder="1"/>
    <xf numFmtId="166" fontId="25" fillId="2" borderId="13" xfId="6" applyNumberFormat="1" applyFont="1" applyFill="1" applyBorder="1"/>
    <xf numFmtId="0" fontId="25" fillId="2" borderId="9" xfId="2" applyFont="1" applyFill="1" applyBorder="1" applyAlignment="1">
      <alignment horizontal="left" indent="2"/>
    </xf>
    <xf numFmtId="164" fontId="25" fillId="2" borderId="8" xfId="6" applyNumberFormat="1" applyFont="1" applyFill="1" applyBorder="1"/>
    <xf numFmtId="0" fontId="15" fillId="2" borderId="14" xfId="2" applyFont="1" applyFill="1" applyBorder="1" applyAlignment="1">
      <alignment horizontal="left"/>
    </xf>
    <xf numFmtId="0" fontId="19" fillId="2" borderId="21" xfId="2" applyFont="1" applyFill="1" applyBorder="1"/>
    <xf numFmtId="164" fontId="15" fillId="2" borderId="21" xfId="6" applyNumberFormat="1" applyFont="1" applyFill="1" applyBorder="1"/>
    <xf numFmtId="164" fontId="6" fillId="2" borderId="21" xfId="1" applyNumberFormat="1" applyFont="1" applyFill="1" applyBorder="1"/>
    <xf numFmtId="49" fontId="15" fillId="2" borderId="0" xfId="2" applyNumberFormat="1" applyFont="1" applyFill="1"/>
    <xf numFmtId="165" fontId="8" fillId="2" borderId="0" xfId="1" applyFont="1" applyFill="1"/>
    <xf numFmtId="165" fontId="15" fillId="2" borderId="0" xfId="1" applyFont="1" applyFill="1"/>
    <xf numFmtId="0" fontId="14" fillId="2" borderId="9" xfId="2" applyFont="1" applyFill="1" applyBorder="1" applyAlignment="1">
      <alignment horizontal="left" indent="2"/>
    </xf>
    <xf numFmtId="0" fontId="15" fillId="2" borderId="18" xfId="2" applyFont="1" applyFill="1" applyBorder="1"/>
    <xf numFmtId="164" fontId="15" fillId="2" borderId="18" xfId="6" applyNumberFormat="1" applyFont="1" applyFill="1" applyBorder="1" applyAlignment="1">
      <alignment horizontal="center"/>
    </xf>
    <xf numFmtId="164" fontId="15" fillId="2" borderId="18" xfId="6" applyNumberFormat="1" applyFont="1" applyFill="1" applyBorder="1"/>
    <xf numFmtId="164" fontId="14" fillId="2" borderId="8" xfId="2" applyNumberFormat="1" applyFont="1" applyFill="1" applyBorder="1" applyAlignment="1">
      <alignment horizontal="right"/>
    </xf>
    <xf numFmtId="168" fontId="18" fillId="2" borderId="13" xfId="2" applyNumberFormat="1" applyFont="1" applyFill="1" applyBorder="1" applyAlignment="1">
      <alignment horizontal="center"/>
    </xf>
    <xf numFmtId="0" fontId="18" fillId="2" borderId="13" xfId="2" applyFont="1" applyFill="1" applyBorder="1" applyAlignment="1">
      <alignment horizontal="center"/>
    </xf>
    <xf numFmtId="168" fontId="6" fillId="2" borderId="13" xfId="2" applyNumberFormat="1" applyFont="1" applyFill="1" applyBorder="1" applyAlignment="1">
      <alignment horizontal="center"/>
    </xf>
    <xf numFmtId="164" fontId="14" fillId="2" borderId="9" xfId="2" applyNumberFormat="1" applyFont="1" applyFill="1" applyBorder="1" applyAlignment="1">
      <alignment horizontal="right"/>
    </xf>
    <xf numFmtId="0" fontId="15" fillId="2" borderId="14" xfId="2" applyFont="1" applyFill="1" applyBorder="1"/>
    <xf numFmtId="164" fontId="15" fillId="2" borderId="14" xfId="6" applyNumberFormat="1" applyFont="1" applyFill="1" applyBorder="1"/>
    <xf numFmtId="0" fontId="19" fillId="2" borderId="5" xfId="2" applyFont="1" applyFill="1" applyBorder="1" applyAlignment="1">
      <alignment horizontal="left"/>
    </xf>
    <xf numFmtId="164" fontId="15" fillId="2" borderId="5" xfId="2" applyNumberFormat="1" applyFont="1" applyFill="1" applyBorder="1"/>
    <xf numFmtId="3" fontId="14" fillId="2" borderId="5" xfId="1" applyNumberFormat="1" applyFont="1" applyFill="1" applyBorder="1"/>
    <xf numFmtId="168" fontId="14" fillId="2" borderId="5" xfId="1" applyNumberFormat="1" applyFont="1" applyFill="1" applyBorder="1"/>
    <xf numFmtId="3" fontId="23" fillId="2" borderId="8" xfId="2" applyNumberFormat="1" applyFont="1" applyFill="1" applyBorder="1"/>
    <xf numFmtId="168" fontId="17" fillId="2" borderId="8" xfId="1" applyNumberFormat="1" applyFont="1" applyFill="1" applyBorder="1" applyAlignment="1">
      <alignment horizontal="center"/>
    </xf>
    <xf numFmtId="164" fontId="17" fillId="2" borderId="4" xfId="2" applyNumberFormat="1" applyFont="1" applyFill="1" applyBorder="1"/>
    <xf numFmtId="3" fontId="14" fillId="2" borderId="4" xfId="1" applyNumberFormat="1" applyFont="1" applyFill="1" applyBorder="1" applyAlignment="1">
      <alignment horizontal="center"/>
    </xf>
    <xf numFmtId="168" fontId="14" fillId="2" borderId="4" xfId="1" applyNumberFormat="1" applyFont="1" applyFill="1" applyBorder="1" applyAlignment="1">
      <alignment horizontal="center"/>
    </xf>
    <xf numFmtId="0" fontId="14" fillId="2" borderId="0" xfId="2" applyFont="1" applyFill="1" applyBorder="1" applyAlignment="1">
      <alignment wrapText="1"/>
    </xf>
    <xf numFmtId="0" fontId="14" fillId="2" borderId="0" xfId="2" applyFont="1" applyFill="1" applyAlignment="1">
      <alignment horizontal="center"/>
    </xf>
    <xf numFmtId="3" fontId="6" fillId="2" borderId="4" xfId="2" applyNumberFormat="1" applyFont="1" applyFill="1" applyBorder="1" applyAlignment="1">
      <alignment horizontal="center" vertical="center" wrapText="1"/>
    </xf>
    <xf numFmtId="0" fontId="15" fillId="2" borderId="5" xfId="2" applyFont="1" applyFill="1" applyBorder="1" applyAlignment="1">
      <alignment wrapText="1"/>
    </xf>
    <xf numFmtId="3" fontId="14" fillId="2" borderId="21" xfId="2" applyNumberFormat="1" applyFont="1" applyFill="1" applyBorder="1" applyAlignment="1">
      <alignment horizontal="center"/>
    </xf>
    <xf numFmtId="168" fontId="13" fillId="2" borderId="21" xfId="1" applyNumberFormat="1" applyFont="1" applyFill="1" applyBorder="1"/>
    <xf numFmtId="0" fontId="14" fillId="2" borderId="8" xfId="2" applyFont="1" applyFill="1" applyBorder="1" applyAlignment="1">
      <alignment horizontal="center"/>
    </xf>
    <xf numFmtId="3" fontId="6" fillId="2" borderId="13" xfId="1" applyNumberFormat="1" applyFont="1" applyFill="1" applyBorder="1"/>
    <xf numFmtId="0" fontId="14" fillId="2" borderId="19" xfId="2" applyFont="1" applyFill="1" applyBorder="1" applyAlignment="1">
      <alignment horizontal="left" indent="2"/>
    </xf>
    <xf numFmtId="169" fontId="14" fillId="2" borderId="8" xfId="8" applyNumberFormat="1" applyFont="1" applyFill="1" applyBorder="1" applyAlignment="1">
      <alignment horizontal="right"/>
    </xf>
    <xf numFmtId="3" fontId="14" fillId="2" borderId="0" xfId="2" applyNumberFormat="1" applyFont="1" applyFill="1"/>
    <xf numFmtId="171" fontId="8" fillId="2" borderId="13" xfId="1" applyNumberFormat="1" applyFont="1" applyFill="1" applyBorder="1"/>
    <xf numFmtId="0" fontId="38" fillId="2" borderId="8" xfId="0" applyFont="1" applyFill="1" applyBorder="1" applyAlignment="1">
      <alignment horizontal="left" wrapText="1" indent="2"/>
    </xf>
    <xf numFmtId="0" fontId="8" fillId="2" borderId="8" xfId="2" applyFont="1" applyFill="1" applyBorder="1" applyAlignment="1">
      <alignment horizontal="right" wrapText="1" indent="3"/>
    </xf>
    <xf numFmtId="3" fontId="8" fillId="2" borderId="13" xfId="1" applyNumberFormat="1" applyFont="1" applyFill="1" applyBorder="1"/>
    <xf numFmtId="3" fontId="10" fillId="2" borderId="13" xfId="1" applyNumberFormat="1" applyFont="1" applyFill="1" applyBorder="1"/>
    <xf numFmtId="0" fontId="40" fillId="2" borderId="8" xfId="0" applyFont="1" applyFill="1" applyBorder="1" applyAlignment="1">
      <alignment horizontal="left" indent="2"/>
    </xf>
    <xf numFmtId="2" fontId="40" fillId="2" borderId="8" xfId="0" applyNumberFormat="1" applyFont="1" applyFill="1" applyBorder="1" applyAlignment="1">
      <alignment horizontal="left" wrapText="1" indent="2"/>
    </xf>
    <xf numFmtId="0" fontId="38" fillId="2" borderId="8" xfId="2" applyFont="1" applyFill="1" applyBorder="1" applyAlignment="1">
      <alignment horizontal="left" vertical="justify" indent="2"/>
    </xf>
    <xf numFmtId="0" fontId="38" fillId="2" borderId="8" xfId="0" applyFont="1" applyFill="1" applyBorder="1" applyAlignment="1">
      <alignment horizontal="left" vertical="justify" indent="2"/>
    </xf>
    <xf numFmtId="169" fontId="21" fillId="2" borderId="8" xfId="2" applyNumberFormat="1" applyFont="1" applyFill="1" applyBorder="1" applyAlignment="1">
      <alignment horizontal="center"/>
    </xf>
    <xf numFmtId="0" fontId="35" fillId="2" borderId="8" xfId="2" applyFont="1" applyFill="1" applyBorder="1" applyAlignment="1">
      <alignment horizontal="left" wrapText="1" indent="1"/>
    </xf>
    <xf numFmtId="164" fontId="36" fillId="2" borderId="8" xfId="2" applyNumberFormat="1" applyFont="1" applyFill="1" applyBorder="1"/>
    <xf numFmtId="3" fontId="34" fillId="2" borderId="13" xfId="1" applyNumberFormat="1" applyFont="1" applyFill="1" applyBorder="1"/>
    <xf numFmtId="167" fontId="5" fillId="2" borderId="13" xfId="1" applyNumberFormat="1" applyFont="1" applyFill="1" applyBorder="1" applyAlignment="1">
      <alignment horizontal="center"/>
    </xf>
    <xf numFmtId="168" fontId="34" fillId="2" borderId="13" xfId="1" applyNumberFormat="1" applyFont="1" applyFill="1" applyBorder="1"/>
    <xf numFmtId="0" fontId="19" fillId="2" borderId="0" xfId="2" applyFont="1" applyFill="1"/>
    <xf numFmtId="164" fontId="21" fillId="2" borderId="9" xfId="2" applyNumberFormat="1" applyFont="1" applyFill="1" applyBorder="1"/>
    <xf numFmtId="3" fontId="18" fillId="2" borderId="13" xfId="1" applyNumberFormat="1" applyFont="1" applyFill="1" applyBorder="1"/>
    <xf numFmtId="168" fontId="18" fillId="2" borderId="13" xfId="1" applyNumberFormat="1" applyFont="1" applyFill="1" applyBorder="1"/>
    <xf numFmtId="0" fontId="22" fillId="2" borderId="9" xfId="2" applyFont="1" applyFill="1" applyBorder="1" applyAlignment="1">
      <alignment horizontal="left" indent="1"/>
    </xf>
    <xf numFmtId="164" fontId="15" fillId="2" borderId="9" xfId="2" applyNumberFormat="1" applyFont="1" applyFill="1" applyBorder="1"/>
    <xf numFmtId="3" fontId="10" fillId="2" borderId="5" xfId="1" applyNumberFormat="1" applyFont="1" applyFill="1" applyBorder="1"/>
    <xf numFmtId="167" fontId="8" fillId="2" borderId="5" xfId="1" applyNumberFormat="1" applyFont="1" applyFill="1" applyBorder="1" applyAlignment="1">
      <alignment horizontal="center"/>
    </xf>
    <xf numFmtId="168" fontId="8" fillId="2" borderId="5" xfId="1" applyNumberFormat="1" applyFont="1" applyFill="1" applyBorder="1"/>
    <xf numFmtId="0" fontId="15" fillId="2" borderId="2" xfId="2" applyFont="1" applyFill="1" applyBorder="1" applyAlignment="1">
      <alignment horizontal="left"/>
    </xf>
    <xf numFmtId="164" fontId="15" fillId="2" borderId="4" xfId="2" applyNumberFormat="1" applyFont="1" applyFill="1" applyBorder="1"/>
    <xf numFmtId="3" fontId="15" fillId="2" borderId="3" xfId="1" applyNumberFormat="1" applyFont="1" applyFill="1" applyBorder="1"/>
    <xf numFmtId="168" fontId="15" fillId="2" borderId="4" xfId="1" applyNumberFormat="1" applyFont="1" applyFill="1" applyBorder="1"/>
    <xf numFmtId="168" fontId="15" fillId="2" borderId="3" xfId="1" applyNumberFormat="1" applyFont="1" applyFill="1" applyBorder="1"/>
    <xf numFmtId="0" fontId="14" fillId="2" borderId="0" xfId="2" applyFont="1" applyFill="1" applyBorder="1"/>
    <xf numFmtId="0" fontId="14" fillId="2" borderId="5" xfId="2" applyFont="1" applyFill="1" applyBorder="1"/>
    <xf numFmtId="164" fontId="14" fillId="2" borderId="5" xfId="2" applyNumberFormat="1" applyFont="1" applyFill="1" applyBorder="1"/>
    <xf numFmtId="0" fontId="14" fillId="2" borderId="8" xfId="2" applyFont="1" applyFill="1" applyBorder="1" applyAlignment="1">
      <alignment horizontal="left" vertical="justify" indent="2"/>
    </xf>
    <xf numFmtId="169" fontId="14" fillId="2" borderId="13" xfId="2" applyNumberFormat="1" applyFont="1" applyFill="1" applyBorder="1"/>
    <xf numFmtId="170" fontId="8" fillId="2" borderId="13" xfId="1" applyNumberFormat="1" applyFont="1" applyFill="1" applyBorder="1"/>
    <xf numFmtId="0" fontId="38" fillId="2" borderId="8" xfId="0" applyFont="1" applyFill="1" applyBorder="1" applyAlignment="1">
      <alignment horizontal="left" vertical="top" wrapText="1" indent="2"/>
    </xf>
    <xf numFmtId="169" fontId="24" fillId="2" borderId="8" xfId="2" applyNumberFormat="1" applyFont="1" applyFill="1" applyBorder="1" applyAlignment="1">
      <alignment horizontal="center"/>
    </xf>
    <xf numFmtId="0" fontId="15" fillId="2" borderId="0" xfId="2" applyFont="1" applyFill="1" applyBorder="1"/>
    <xf numFmtId="3" fontId="8" fillId="2" borderId="5" xfId="1" applyNumberFormat="1" applyFont="1" applyFill="1" applyBorder="1"/>
    <xf numFmtId="169" fontId="17" fillId="2" borderId="9" xfId="2" applyNumberFormat="1" applyFont="1" applyFill="1" applyBorder="1" applyAlignment="1">
      <alignment horizontal="center"/>
    </xf>
    <xf numFmtId="3" fontId="14" fillId="2" borderId="4" xfId="1" applyNumberFormat="1" applyFont="1" applyFill="1" applyBorder="1"/>
    <xf numFmtId="168" fontId="14" fillId="2" borderId="3" xfId="1" applyNumberFormat="1" applyFont="1" applyFill="1" applyBorder="1"/>
    <xf numFmtId="168" fontId="14" fillId="2" borderId="4" xfId="1" applyNumberFormat="1" applyFont="1" applyFill="1" applyBorder="1"/>
    <xf numFmtId="168" fontId="14" fillId="2" borderId="16" xfId="1" applyNumberFormat="1" applyFont="1" applyFill="1" applyBorder="1"/>
    <xf numFmtId="0" fontId="15" fillId="2" borderId="8" xfId="2" applyFont="1" applyFill="1" applyBorder="1" applyAlignment="1">
      <alignment horizontal="left" wrapText="1"/>
    </xf>
    <xf numFmtId="169" fontId="14" fillId="2" borderId="8" xfId="2" applyNumberFormat="1" applyFont="1" applyFill="1" applyBorder="1" applyAlignment="1">
      <alignment horizontal="center"/>
    </xf>
    <xf numFmtId="3" fontId="14" fillId="2" borderId="8" xfId="1" applyNumberFormat="1" applyFont="1" applyFill="1" applyBorder="1" applyAlignment="1">
      <alignment horizontal="center"/>
    </xf>
    <xf numFmtId="0" fontId="39" fillId="2" borderId="8" xfId="0" applyFont="1" applyFill="1" applyBorder="1" applyAlignment="1">
      <alignment horizontal="left" vertical="top" wrapText="1" indent="2"/>
    </xf>
    <xf numFmtId="0" fontId="14" fillId="2" borderId="13" xfId="2" applyFont="1" applyFill="1" applyBorder="1" applyAlignment="1">
      <alignment horizontal="center"/>
    </xf>
    <xf numFmtId="168" fontId="14" fillId="2" borderId="13" xfId="1" applyNumberFormat="1" applyFont="1" applyFill="1" applyBorder="1" applyAlignment="1">
      <alignment horizontal="center"/>
    </xf>
    <xf numFmtId="169" fontId="21" fillId="2" borderId="8" xfId="2" applyNumberFormat="1" applyFont="1" applyFill="1" applyBorder="1"/>
    <xf numFmtId="164" fontId="17" fillId="2" borderId="8" xfId="2" applyNumberFormat="1" applyFont="1" applyFill="1" applyBorder="1"/>
    <xf numFmtId="3" fontId="24" fillId="2" borderId="8" xfId="1" applyNumberFormat="1" applyFont="1" applyFill="1" applyBorder="1" applyAlignment="1">
      <alignment horizontal="center"/>
    </xf>
    <xf numFmtId="168" fontId="24" fillId="2" borderId="8" xfId="1" applyNumberFormat="1" applyFont="1" applyFill="1" applyBorder="1" applyAlignment="1">
      <alignment horizontal="center"/>
    </xf>
    <xf numFmtId="169" fontId="21" fillId="2" borderId="13" xfId="2" applyNumberFormat="1" applyFont="1" applyFill="1" applyBorder="1"/>
    <xf numFmtId="3" fontId="25" fillId="2" borderId="8" xfId="1" applyNumberFormat="1" applyFont="1" applyFill="1" applyBorder="1" applyAlignment="1">
      <alignment horizontal="center"/>
    </xf>
    <xf numFmtId="168" fontId="25" fillId="2" borderId="8" xfId="1" applyNumberFormat="1" applyFont="1" applyFill="1" applyBorder="1" applyAlignment="1">
      <alignment horizontal="center"/>
    </xf>
    <xf numFmtId="164" fontId="17" fillId="2" borderId="5" xfId="2" applyNumberFormat="1" applyFont="1" applyFill="1" applyBorder="1"/>
    <xf numFmtId="3" fontId="17" fillId="2" borderId="9" xfId="1" applyNumberFormat="1" applyFont="1" applyFill="1" applyBorder="1" applyAlignment="1">
      <alignment horizontal="center"/>
    </xf>
    <xf numFmtId="167" fontId="5" fillId="2" borderId="5" xfId="1" applyNumberFormat="1" applyFont="1" applyFill="1" applyBorder="1" applyAlignment="1">
      <alignment horizontal="center"/>
    </xf>
    <xf numFmtId="168" fontId="17" fillId="2" borderId="9" xfId="1" applyNumberFormat="1" applyFont="1" applyFill="1" applyBorder="1" applyAlignment="1">
      <alignment horizontal="center"/>
    </xf>
    <xf numFmtId="0" fontId="15" fillId="2" borderId="1" xfId="2" applyFont="1" applyFill="1" applyBorder="1" applyAlignment="1">
      <alignment horizontal="left" wrapText="1"/>
    </xf>
    <xf numFmtId="164" fontId="15" fillId="2" borderId="1" xfId="2" applyNumberFormat="1" applyFont="1" applyFill="1" applyBorder="1"/>
    <xf numFmtId="3" fontId="14" fillId="2" borderId="1" xfId="1" applyNumberFormat="1" applyFont="1" applyFill="1" applyBorder="1" applyAlignment="1">
      <alignment horizontal="right"/>
    </xf>
    <xf numFmtId="168" fontId="14" fillId="2" borderId="1" xfId="1" applyNumberFormat="1" applyFont="1" applyFill="1" applyBorder="1" applyAlignment="1">
      <alignment horizontal="center"/>
    </xf>
    <xf numFmtId="0" fontId="10" fillId="2" borderId="13" xfId="0" applyFont="1" applyFill="1" applyBorder="1" applyAlignment="1">
      <alignment horizontal="left" indent="1"/>
    </xf>
    <xf numFmtId="3" fontId="6" fillId="2" borderId="13" xfId="1" applyNumberFormat="1" applyFont="1" applyFill="1" applyBorder="1" applyAlignment="1">
      <alignment horizontal="right"/>
    </xf>
    <xf numFmtId="3" fontId="40" fillId="2" borderId="8" xfId="2" applyNumberFormat="1" applyFont="1" applyFill="1" applyBorder="1" applyAlignment="1">
      <alignment horizontal="right"/>
    </xf>
    <xf numFmtId="3" fontId="8" fillId="2" borderId="13" xfId="1" applyNumberFormat="1" applyFont="1" applyFill="1" applyBorder="1" applyAlignment="1">
      <alignment horizontal="right"/>
    </xf>
    <xf numFmtId="164" fontId="8" fillId="2" borderId="5" xfId="2" applyNumberFormat="1" applyFont="1" applyFill="1" applyBorder="1" applyAlignment="1">
      <alignment horizontal="right"/>
    </xf>
    <xf numFmtId="3" fontId="8" fillId="2" borderId="8" xfId="1" applyNumberFormat="1" applyFont="1" applyFill="1" applyBorder="1" applyAlignment="1">
      <alignment horizontal="right"/>
    </xf>
    <xf numFmtId="168" fontId="14" fillId="2" borderId="5" xfId="1" applyNumberFormat="1" applyFont="1" applyFill="1" applyBorder="1" applyAlignment="1">
      <alignment horizontal="center"/>
    </xf>
    <xf numFmtId="3" fontId="21" fillId="2" borderId="8" xfId="2" applyNumberFormat="1" applyFont="1" applyFill="1" applyBorder="1" applyAlignment="1">
      <alignment horizontal="right"/>
    </xf>
    <xf numFmtId="3" fontId="25" fillId="2" borderId="8" xfId="1" applyNumberFormat="1" applyFont="1" applyFill="1" applyBorder="1" applyAlignment="1">
      <alignment horizontal="right"/>
    </xf>
    <xf numFmtId="167" fontId="25" fillId="2" borderId="8" xfId="1" applyNumberFormat="1" applyFont="1" applyFill="1" applyBorder="1" applyAlignment="1">
      <alignment horizontal="center"/>
    </xf>
    <xf numFmtId="3" fontId="17" fillId="2" borderId="9" xfId="1" applyNumberFormat="1" applyFont="1" applyFill="1" applyBorder="1" applyAlignment="1">
      <alignment horizontal="right"/>
    </xf>
    <xf numFmtId="3" fontId="15" fillId="2" borderId="3" xfId="1" applyNumberFormat="1" applyFont="1" applyFill="1" applyBorder="1" applyAlignment="1">
      <alignment horizontal="right"/>
    </xf>
    <xf numFmtId="0" fontId="15" fillId="2" borderId="39" xfId="2" applyFont="1" applyFill="1" applyBorder="1" applyAlignment="1">
      <alignment horizontal="left"/>
    </xf>
    <xf numFmtId="164" fontId="15" fillId="2" borderId="34" xfId="2" applyNumberFormat="1" applyFont="1" applyFill="1" applyBorder="1"/>
    <xf numFmtId="3" fontId="15" fillId="2" borderId="34" xfId="1" applyNumberFormat="1" applyFont="1" applyFill="1" applyBorder="1" applyAlignment="1">
      <alignment horizontal="right"/>
    </xf>
    <xf numFmtId="168" fontId="15" fillId="2" borderId="34" xfId="1" applyNumberFormat="1" applyFont="1" applyFill="1" applyBorder="1"/>
    <xf numFmtId="0" fontId="15" fillId="2" borderId="5" xfId="2" applyFont="1" applyFill="1" applyBorder="1"/>
    <xf numFmtId="3" fontId="14" fillId="2" borderId="13" xfId="1" applyNumberFormat="1" applyFont="1" applyFill="1" applyBorder="1" applyAlignment="1">
      <alignment horizontal="right"/>
    </xf>
    <xf numFmtId="0" fontId="19" fillId="2" borderId="8" xfId="2" applyFont="1" applyFill="1" applyBorder="1" applyAlignment="1">
      <alignment wrapText="1"/>
    </xf>
    <xf numFmtId="3" fontId="14" fillId="2" borderId="8" xfId="1" applyNumberFormat="1" applyFont="1" applyFill="1" applyBorder="1" applyAlignment="1">
      <alignment horizontal="right"/>
    </xf>
    <xf numFmtId="173" fontId="21" fillId="2" borderId="8" xfId="1" applyNumberFormat="1" applyFont="1" applyFill="1" applyBorder="1" applyAlignment="1">
      <alignment horizontal="center"/>
    </xf>
    <xf numFmtId="0" fontId="15" fillId="2" borderId="8" xfId="2" applyFont="1" applyFill="1" applyBorder="1" applyAlignment="1">
      <alignment horizontal="left" wrapText="1" indent="1"/>
    </xf>
    <xf numFmtId="3" fontId="17" fillId="2" borderId="8" xfId="1" applyNumberFormat="1" applyFont="1" applyFill="1" applyBorder="1" applyAlignment="1">
      <alignment horizontal="right"/>
    </xf>
    <xf numFmtId="3" fontId="10" fillId="2" borderId="13" xfId="1" applyNumberFormat="1" applyFont="1" applyFill="1" applyBorder="1" applyAlignment="1">
      <alignment horizontal="right"/>
    </xf>
    <xf numFmtId="3" fontId="38" fillId="2" borderId="8" xfId="2" applyNumberFormat="1" applyFont="1" applyFill="1" applyBorder="1" applyAlignment="1">
      <alignment horizontal="right"/>
    </xf>
    <xf numFmtId="3" fontId="38" fillId="2" borderId="9" xfId="2" applyNumberFormat="1" applyFont="1" applyFill="1" applyBorder="1" applyAlignment="1">
      <alignment horizontal="right"/>
    </xf>
    <xf numFmtId="0" fontId="19" fillId="2" borderId="2" xfId="2" applyFont="1" applyFill="1" applyBorder="1" applyAlignment="1">
      <alignment vertical="justify"/>
    </xf>
    <xf numFmtId="0" fontId="0" fillId="2" borderId="3" xfId="0" applyFill="1" applyBorder="1" applyAlignment="1">
      <alignment vertical="justify"/>
    </xf>
    <xf numFmtId="3" fontId="19" fillId="2" borderId="3" xfId="2" applyNumberFormat="1" applyFont="1" applyFill="1" applyBorder="1" applyAlignment="1">
      <alignment horizontal="left" vertical="justify"/>
    </xf>
    <xf numFmtId="0" fontId="19" fillId="2" borderId="3" xfId="2" applyFont="1" applyFill="1" applyBorder="1" applyAlignment="1">
      <alignment horizontal="left" vertical="justify"/>
    </xf>
    <xf numFmtId="0" fontId="19" fillId="2" borderId="16" xfId="2" applyFont="1" applyFill="1" applyBorder="1" applyAlignment="1">
      <alignment horizontal="left" vertical="justify"/>
    </xf>
    <xf numFmtId="0" fontId="15" fillId="2" borderId="0" xfId="2" applyFont="1" applyFill="1" applyBorder="1" applyAlignment="1"/>
    <xf numFmtId="0" fontId="16" fillId="2" borderId="13" xfId="2" applyFont="1" applyFill="1" applyBorder="1" applyAlignment="1">
      <alignment horizontal="left" indent="1"/>
    </xf>
    <xf numFmtId="3" fontId="14" fillId="2" borderId="13" xfId="1" applyNumberFormat="1" applyFont="1" applyFill="1" applyBorder="1" applyAlignment="1">
      <alignment horizontal="center"/>
    </xf>
    <xf numFmtId="167" fontId="21" fillId="2" borderId="8" xfId="2" applyNumberFormat="1" applyFont="1" applyFill="1" applyBorder="1" applyAlignment="1">
      <alignment horizontal="center"/>
    </xf>
    <xf numFmtId="167" fontId="17" fillId="2" borderId="8" xfId="1" applyNumberFormat="1" applyFont="1" applyFill="1" applyBorder="1" applyAlignment="1">
      <alignment horizontal="center"/>
    </xf>
    <xf numFmtId="3" fontId="40" fillId="2" borderId="8" xfId="2" applyNumberFormat="1" applyFont="1" applyFill="1" applyBorder="1"/>
    <xf numFmtId="3" fontId="6" fillId="2" borderId="8" xfId="0" applyNumberFormat="1" applyFont="1" applyFill="1" applyBorder="1" applyAlignment="1">
      <alignment horizontal="left" vertical="top" wrapText="1" indent="2"/>
    </xf>
    <xf numFmtId="3" fontId="6" fillId="2" borderId="13" xfId="0" applyNumberFormat="1" applyFont="1" applyFill="1" applyBorder="1" applyAlignment="1">
      <alignment horizontal="left" vertical="top" wrapText="1" indent="2"/>
    </xf>
    <xf numFmtId="0" fontId="6" fillId="2" borderId="13" xfId="0" applyFont="1" applyFill="1" applyBorder="1" applyAlignment="1">
      <alignment horizontal="left" vertical="top" wrapText="1" indent="2"/>
    </xf>
    <xf numFmtId="166" fontId="24" fillId="2" borderId="8" xfId="2" applyNumberFormat="1" applyFont="1" applyFill="1" applyBorder="1" applyAlignment="1">
      <alignment horizontal="center"/>
    </xf>
    <xf numFmtId="0" fontId="8" fillId="2" borderId="9" xfId="2" applyFont="1" applyFill="1" applyBorder="1" applyAlignment="1">
      <alignment vertical="center" wrapText="1"/>
    </xf>
    <xf numFmtId="166" fontId="17" fillId="2" borderId="8" xfId="2" applyNumberFormat="1" applyFont="1" applyFill="1" applyBorder="1" applyAlignment="1">
      <alignment horizontal="center"/>
    </xf>
    <xf numFmtId="168" fontId="15" fillId="2" borderId="5" xfId="1" applyNumberFormat="1" applyFont="1" applyFill="1" applyBorder="1" applyAlignment="1">
      <alignment horizontal="center"/>
    </xf>
    <xf numFmtId="0" fontId="3" fillId="2" borderId="0" xfId="2" applyFont="1" applyFill="1" applyBorder="1"/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wrapText="1"/>
    </xf>
    <xf numFmtId="49" fontId="3" fillId="2" borderId="0" xfId="2" applyNumberFormat="1" applyFont="1" applyFill="1" applyBorder="1"/>
    <xf numFmtId="49" fontId="6" fillId="2" borderId="0" xfId="2" applyNumberFormat="1" applyFont="1" applyFill="1" applyBorder="1"/>
    <xf numFmtId="0" fontId="14" fillId="2" borderId="33" xfId="2" applyFont="1" applyFill="1" applyBorder="1" applyAlignment="1">
      <alignment wrapText="1"/>
    </xf>
    <xf numFmtId="49" fontId="14" fillId="2" borderId="0" xfId="2" applyNumberFormat="1" applyFont="1" applyFill="1"/>
    <xf numFmtId="164" fontId="8" fillId="2" borderId="1" xfId="2" applyNumberFormat="1" applyFont="1" applyFill="1" applyBorder="1"/>
    <xf numFmtId="164" fontId="30" fillId="2" borderId="13" xfId="1" applyNumberFormat="1" applyFont="1" applyFill="1" applyBorder="1"/>
    <xf numFmtId="3" fontId="6" fillId="2" borderId="0" xfId="2" applyNumberFormat="1" applyFont="1" applyFill="1" applyBorder="1"/>
    <xf numFmtId="164" fontId="6" fillId="2" borderId="0" xfId="2" applyNumberFormat="1" applyFont="1" applyFill="1" applyBorder="1"/>
    <xf numFmtId="0" fontId="17" fillId="2" borderId="9" xfId="0" applyFont="1" applyFill="1" applyBorder="1" applyAlignment="1">
      <alignment horizontal="left" wrapText="1" indent="2"/>
    </xf>
    <xf numFmtId="164" fontId="8" fillId="2" borderId="13" xfId="2" applyNumberFormat="1" applyFont="1" applyFill="1" applyBorder="1"/>
    <xf numFmtId="0" fontId="6" fillId="2" borderId="12" xfId="2" applyFont="1" applyFill="1" applyBorder="1"/>
    <xf numFmtId="164" fontId="8" fillId="2" borderId="23" xfId="1" applyNumberFormat="1" applyFont="1" applyFill="1" applyBorder="1"/>
    <xf numFmtId="167" fontId="8" fillId="2" borderId="23" xfId="1" applyNumberFormat="1" applyFont="1" applyFill="1" applyBorder="1" applyAlignment="1">
      <alignment horizontal="center"/>
    </xf>
    <xf numFmtId="0" fontId="8" fillId="2" borderId="18" xfId="2" applyFont="1" applyFill="1" applyBorder="1"/>
    <xf numFmtId="164" fontId="6" fillId="2" borderId="18" xfId="2" applyNumberFormat="1" applyFont="1" applyFill="1" applyBorder="1"/>
    <xf numFmtId="164" fontId="8" fillId="2" borderId="28" xfId="2" applyNumberFormat="1" applyFont="1" applyFill="1" applyBorder="1" applyAlignment="1">
      <alignment horizontal="right"/>
    </xf>
    <xf numFmtId="164" fontId="6" fillId="2" borderId="8" xfId="1" applyNumberFormat="1" applyFont="1" applyFill="1" applyBorder="1"/>
    <xf numFmtId="49" fontId="8" fillId="2" borderId="0" xfId="2" applyNumberFormat="1" applyFont="1" applyFill="1" applyBorder="1"/>
    <xf numFmtId="164" fontId="16" fillId="2" borderId="8" xfId="2" applyNumberFormat="1" applyFont="1" applyFill="1" applyBorder="1"/>
    <xf numFmtId="168" fontId="16" fillId="2" borderId="13" xfId="1" applyNumberFormat="1" applyFont="1" applyFill="1" applyBorder="1" applyAlignment="1">
      <alignment horizontal="center"/>
    </xf>
    <xf numFmtId="168" fontId="21" fillId="2" borderId="13" xfId="1" applyNumberFormat="1" applyFont="1" applyFill="1" applyBorder="1" applyAlignment="1">
      <alignment horizontal="center"/>
    </xf>
    <xf numFmtId="168" fontId="17" fillId="2" borderId="13" xfId="1" applyNumberFormat="1" applyFont="1" applyFill="1" applyBorder="1" applyAlignment="1">
      <alignment horizontal="center"/>
    </xf>
    <xf numFmtId="168" fontId="23" fillId="2" borderId="13" xfId="1" applyNumberFormat="1" applyFont="1" applyFill="1" applyBorder="1" applyAlignment="1">
      <alignment horizontal="center"/>
    </xf>
    <xf numFmtId="0" fontId="8" fillId="2" borderId="14" xfId="2" applyFont="1" applyFill="1" applyBorder="1" applyAlignment="1">
      <alignment wrapText="1"/>
    </xf>
    <xf numFmtId="164" fontId="8" fillId="2" borderId="14" xfId="2" applyNumberFormat="1" applyFont="1" applyFill="1" applyBorder="1"/>
    <xf numFmtId="0" fontId="8" fillId="2" borderId="8" xfId="2" applyFont="1" applyFill="1" applyBorder="1" applyAlignment="1">
      <alignment horizontal="left"/>
    </xf>
    <xf numFmtId="0" fontId="6" fillId="2" borderId="5" xfId="2" applyFont="1" applyFill="1" applyBorder="1" applyAlignment="1">
      <alignment horizontal="left" wrapText="1" indent="3"/>
    </xf>
    <xf numFmtId="0" fontId="6" fillId="2" borderId="9" xfId="0" applyFont="1" applyFill="1" applyBorder="1" applyAlignment="1">
      <alignment horizontal="left" indent="2"/>
    </xf>
    <xf numFmtId="164" fontId="8" fillId="2" borderId="5" xfId="1" applyNumberFormat="1" applyFont="1" applyFill="1" applyBorder="1"/>
    <xf numFmtId="0" fontId="8" fillId="2" borderId="4" xfId="2" applyFont="1" applyFill="1" applyBorder="1"/>
    <xf numFmtId="49" fontId="12" fillId="2" borderId="0" xfId="2" applyNumberFormat="1" applyFont="1" applyFill="1" applyBorder="1"/>
    <xf numFmtId="0" fontId="8" fillId="2" borderId="1" xfId="2" applyFont="1" applyFill="1" applyBorder="1" applyAlignment="1">
      <alignment horizontal="left" indent="2"/>
    </xf>
    <xf numFmtId="0" fontId="38" fillId="2" borderId="8" xfId="0" applyFont="1" applyFill="1" applyBorder="1" applyAlignment="1">
      <alignment horizontal="right" wrapText="1" indent="2"/>
    </xf>
    <xf numFmtId="0" fontId="8" fillId="2" borderId="18" xfId="2" applyFont="1" applyFill="1" applyBorder="1" applyAlignment="1">
      <alignment horizontal="left"/>
    </xf>
    <xf numFmtId="164" fontId="8" fillId="2" borderId="18" xfId="2" applyNumberFormat="1" applyFont="1" applyFill="1" applyBorder="1"/>
    <xf numFmtId="0" fontId="15" fillId="2" borderId="1" xfId="2" applyFont="1" applyFill="1" applyBorder="1" applyAlignment="1">
      <alignment wrapText="1"/>
    </xf>
    <xf numFmtId="164" fontId="6" fillId="2" borderId="1" xfId="2" applyNumberFormat="1" applyFont="1" applyFill="1" applyBorder="1" applyAlignment="1">
      <alignment horizontal="center"/>
    </xf>
    <xf numFmtId="164" fontId="6" fillId="2" borderId="13" xfId="1" applyNumberFormat="1" applyFont="1" applyFill="1" applyBorder="1" applyAlignment="1">
      <alignment horizontal="left" indent="1"/>
    </xf>
    <xf numFmtId="166" fontId="14" fillId="2" borderId="8" xfId="2" applyNumberFormat="1" applyFont="1" applyFill="1" applyBorder="1" applyAlignment="1">
      <alignment horizontal="left" indent="1"/>
    </xf>
    <xf numFmtId="0" fontId="21" fillId="2" borderId="8" xfId="2" applyFont="1" applyFill="1" applyBorder="1" applyAlignment="1">
      <alignment horizontal="left" indent="2"/>
    </xf>
    <xf numFmtId="164" fontId="39" fillId="2" borderId="13" xfId="2" applyNumberFormat="1" applyFont="1" applyFill="1" applyBorder="1"/>
    <xf numFmtId="164" fontId="18" fillId="2" borderId="8" xfId="0" applyNumberFormat="1" applyFont="1" applyFill="1" applyBorder="1" applyAlignment="1">
      <alignment horizontal="left" vertical="top" wrapText="1" indent="2"/>
    </xf>
    <xf numFmtId="164" fontId="18" fillId="2" borderId="13" xfId="0" applyNumberFormat="1" applyFont="1" applyFill="1" applyBorder="1" applyAlignment="1">
      <alignment horizontal="left" vertical="top" wrapText="1" indent="2"/>
    </xf>
    <xf numFmtId="173" fontId="6" fillId="2" borderId="13" xfId="2" applyNumberFormat="1" applyFont="1" applyFill="1" applyBorder="1" applyAlignment="1">
      <alignment horizontal="center"/>
    </xf>
    <xf numFmtId="0" fontId="24" fillId="2" borderId="9" xfId="2" applyFont="1" applyFill="1" applyBorder="1" applyAlignment="1">
      <alignment horizontal="left" indent="2"/>
    </xf>
    <xf numFmtId="0" fontId="10" fillId="2" borderId="8" xfId="0" applyFont="1" applyFill="1" applyBorder="1" applyAlignment="1">
      <alignment horizontal="left" wrapText="1" indent="2"/>
    </xf>
    <xf numFmtId="0" fontId="10" fillId="2" borderId="8" xfId="0" applyFont="1" applyFill="1" applyBorder="1" applyAlignment="1">
      <alignment horizontal="left" vertical="top" wrapText="1" indent="2"/>
    </xf>
    <xf numFmtId="0" fontId="15" fillId="2" borderId="18" xfId="2" applyFont="1" applyFill="1" applyBorder="1" applyAlignment="1">
      <alignment horizontal="left"/>
    </xf>
    <xf numFmtId="164" fontId="6" fillId="2" borderId="18" xfId="2" applyNumberFormat="1" applyFont="1" applyFill="1" applyBorder="1" applyAlignment="1">
      <alignment horizontal="center"/>
    </xf>
    <xf numFmtId="164" fontId="15" fillId="2" borderId="18" xfId="2" applyNumberFormat="1" applyFont="1" applyFill="1" applyBorder="1"/>
    <xf numFmtId="0" fontId="19" fillId="2" borderId="7" xfId="2" applyFont="1" applyFill="1" applyBorder="1"/>
    <xf numFmtId="164" fontId="15" fillId="2" borderId="7" xfId="2" applyNumberFormat="1" applyFont="1" applyFill="1" applyBorder="1"/>
    <xf numFmtId="164" fontId="6" fillId="2" borderId="7" xfId="1" applyNumberFormat="1" applyFont="1" applyFill="1" applyBorder="1"/>
    <xf numFmtId="0" fontId="8" fillId="2" borderId="9" xfId="2" applyFont="1" applyFill="1" applyBorder="1" applyAlignment="1">
      <alignment horizontal="left" indent="1"/>
    </xf>
    <xf numFmtId="164" fontId="14" fillId="2" borderId="13" xfId="2" applyNumberFormat="1" applyFont="1" applyFill="1" applyBorder="1"/>
    <xf numFmtId="0" fontId="8" fillId="2" borderId="10" xfId="2" applyFont="1" applyFill="1" applyBorder="1" applyAlignment="1">
      <alignment wrapText="1"/>
    </xf>
    <xf numFmtId="164" fontId="14" fillId="2" borderId="18" xfId="3" applyNumberFormat="1" applyFont="1" applyFill="1" applyBorder="1" applyAlignment="1">
      <alignment horizontal="left"/>
    </xf>
    <xf numFmtId="167" fontId="17" fillId="2" borderId="18" xfId="2" applyNumberFormat="1" applyFont="1" applyFill="1" applyBorder="1" applyAlignment="1">
      <alignment horizontal="center"/>
    </xf>
    <xf numFmtId="0" fontId="14" fillId="2" borderId="0" xfId="2" applyFont="1" applyFill="1" applyBorder="1" applyAlignment="1">
      <alignment horizontal="right" vertical="top" wrapText="1"/>
    </xf>
    <xf numFmtId="0" fontId="14" fillId="2" borderId="0" xfId="2" applyFont="1" applyFill="1" applyBorder="1" applyAlignment="1">
      <alignment horizontal="right" wrapText="1"/>
    </xf>
    <xf numFmtId="0" fontId="19" fillId="2" borderId="0" xfId="2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3" fontId="7" fillId="2" borderId="25" xfId="2" applyNumberFormat="1" applyFont="1" applyFill="1" applyBorder="1" applyAlignment="1">
      <alignment horizontal="center" vertical="center" wrapText="1"/>
    </xf>
    <xf numFmtId="3" fontId="7" fillId="2" borderId="23" xfId="2" applyNumberFormat="1" applyFont="1" applyFill="1" applyBorder="1" applyAlignment="1">
      <alignment horizontal="center" vertical="center" wrapText="1"/>
    </xf>
    <xf numFmtId="3" fontId="7" fillId="2" borderId="26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5" xfId="2" applyFont="1" applyFill="1" applyBorder="1" applyAlignment="1">
      <alignment horizontal="center" vertical="center" wrapText="1"/>
    </xf>
    <xf numFmtId="0" fontId="13" fillId="2" borderId="6" xfId="2" applyFont="1" applyFill="1" applyBorder="1" applyAlignment="1">
      <alignment horizontal="center" vertical="center" wrapText="1"/>
    </xf>
    <xf numFmtId="0" fontId="31" fillId="2" borderId="1" xfId="2" applyFont="1" applyFill="1" applyBorder="1" applyAlignment="1">
      <alignment horizontal="center" vertical="center" wrapText="1"/>
    </xf>
    <xf numFmtId="0" fontId="31" fillId="2" borderId="5" xfId="2" applyFont="1" applyFill="1" applyBorder="1" applyAlignment="1">
      <alignment horizontal="center" vertical="center" wrapText="1"/>
    </xf>
    <xf numFmtId="0" fontId="31" fillId="2" borderId="6" xfId="2" applyFont="1" applyFill="1" applyBorder="1" applyAlignment="1">
      <alignment horizontal="center" vertical="center" wrapText="1"/>
    </xf>
    <xf numFmtId="0" fontId="19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34" xfId="0" applyFill="1" applyBorder="1" applyAlignment="1">
      <alignment horizontal="center" vertical="justify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5" xfId="2" applyFont="1" applyFill="1" applyBorder="1" applyAlignment="1">
      <alignment horizontal="center" vertical="center" wrapText="1"/>
    </xf>
    <xf numFmtId="0" fontId="7" fillId="2" borderId="6" xfId="2" applyFont="1" applyFill="1" applyBorder="1" applyAlignment="1">
      <alignment horizontal="center" vertical="center" wrapText="1"/>
    </xf>
    <xf numFmtId="0" fontId="14" fillId="2" borderId="33" xfId="2" applyFont="1" applyFill="1" applyBorder="1" applyAlignment="1">
      <alignment horizontal="center" wrapText="1"/>
    </xf>
    <xf numFmtId="0" fontId="14" fillId="2" borderId="0" xfId="2" applyFont="1" applyFill="1" applyBorder="1" applyAlignment="1">
      <alignment horizontal="center" wrapText="1"/>
    </xf>
    <xf numFmtId="0" fontId="13" fillId="2" borderId="39" xfId="2" applyFont="1" applyFill="1" applyBorder="1" applyAlignment="1">
      <alignment horizontal="center" vertical="center" wrapText="1"/>
    </xf>
    <xf numFmtId="0" fontId="19" fillId="2" borderId="34" xfId="2" applyFont="1" applyFill="1" applyBorder="1" applyAlignment="1">
      <alignment horizontal="center" vertical="justify" wrapText="1"/>
    </xf>
    <xf numFmtId="0" fontId="14" fillId="2" borderId="20" xfId="2" applyFont="1" applyFill="1" applyBorder="1" applyAlignment="1">
      <alignment horizontal="center" wrapText="1"/>
    </xf>
    <xf numFmtId="0" fontId="7" fillId="2" borderId="25" xfId="2" applyFont="1" applyFill="1" applyBorder="1" applyAlignment="1">
      <alignment horizontal="center" vertical="center" wrapText="1"/>
    </xf>
    <xf numFmtId="0" fontId="7" fillId="2" borderId="23" xfId="2" applyFont="1" applyFill="1" applyBorder="1" applyAlignment="1">
      <alignment horizontal="center" vertical="center" wrapText="1"/>
    </xf>
    <xf numFmtId="0" fontId="7" fillId="2" borderId="26" xfId="2" applyFont="1" applyFill="1" applyBorder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34" xfId="0" applyFill="1" applyBorder="1" applyAlignment="1">
      <alignment vertical="center" wrapText="1"/>
    </xf>
    <xf numFmtId="0" fontId="19" fillId="2" borderId="0" xfId="2" applyFont="1" applyFill="1" applyAlignment="1">
      <alignment horizontal="center" wrapText="1"/>
    </xf>
    <xf numFmtId="0" fontId="0" fillId="2" borderId="0" xfId="0" applyFill="1" applyAlignment="1">
      <alignment wrapText="1"/>
    </xf>
  </cellXfs>
  <cellStyles count="46">
    <cellStyle name="Excel Built-in Normal" xfId="16"/>
    <cellStyle name="Обычный" xfId="0" builtinId="0"/>
    <cellStyle name="Обычный 2" xfId="4"/>
    <cellStyle name="Обычный 2 2" xfId="17"/>
    <cellStyle name="Обычный 2 3" xfId="18"/>
    <cellStyle name="Обычный 2_Fin край 2012" xfId="19"/>
    <cellStyle name="Обычный 3" xfId="20"/>
    <cellStyle name="Обычный 3 2" xfId="21"/>
    <cellStyle name="Обычный 3 2 2" xfId="22"/>
    <cellStyle name="Обычный 3 2 3" xfId="23"/>
    <cellStyle name="Обычный 3 3" xfId="24"/>
    <cellStyle name="Обычный 3 3 2" xfId="25"/>
    <cellStyle name="Обычный 3 4" xfId="26"/>
    <cellStyle name="Обычный 3 5" xfId="27"/>
    <cellStyle name="Обычный 3 6" xfId="28"/>
    <cellStyle name="Обычный 3 6 2" xfId="29"/>
    <cellStyle name="Обычный 3 7" xfId="30"/>
    <cellStyle name="Обычный 3 8" xfId="31"/>
    <cellStyle name="Обычный 4" xfId="32"/>
    <cellStyle name="Обычный 4 2" xfId="33"/>
    <cellStyle name="Обычный 5" xfId="34"/>
    <cellStyle name="Обычный 6" xfId="35"/>
    <cellStyle name="Обычный 7" xfId="36"/>
    <cellStyle name="Обычный Лена" xfId="13"/>
    <cellStyle name="Обычный_Таблицы Мун.заказ Стационар" xfId="2"/>
    <cellStyle name="Примечание 2" xfId="37"/>
    <cellStyle name="Процентный 2" xfId="14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5" xfId="9"/>
    <cellStyle name="Финансовый [0]_Таблицы Мун.заказ Стационар 7" xfId="10"/>
    <cellStyle name="Финансовый 10" xfId="15"/>
    <cellStyle name="Финансовый 2" xfId="5"/>
    <cellStyle name="Финансовый 2 2" xfId="38"/>
    <cellStyle name="Финансовый 2 3" xfId="39"/>
    <cellStyle name="Финансовый 3" xfId="40"/>
    <cellStyle name="Финансовый 3 2" xfId="41"/>
    <cellStyle name="Финансовый 3 2 2" xfId="42"/>
    <cellStyle name="Финансовый 3 3" xfId="43"/>
    <cellStyle name="Финансовый 3 4" xfId="44"/>
    <cellStyle name="Финансовый 4" xfId="45"/>
    <cellStyle name="Финансовый_Таблицы Мун.заказ Стационар" xfId="8"/>
    <cellStyle name="Финансовый_Таблицы Мун.заказ Стационар 4" xfId="11"/>
    <cellStyle name="Финансовый_Таблицы Мун.заказ Стационар 5" xfId="12"/>
  </cellStyles>
  <dxfs count="0"/>
  <tableStyles count="0" defaultTableStyle="TableStyleMedium9" defaultPivotStyle="PivotStyleLight16"/>
  <colors>
    <mruColors>
      <color rgb="FFFF9999"/>
      <color rgb="FF00CCFF"/>
      <color rgb="FFFFCC00"/>
      <color rgb="FFFF66FF"/>
      <color rgb="FFFF9933"/>
      <color rgb="FF99FF33"/>
      <color rgb="FFCC66FF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134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134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133</xdr:row>
      <xdr:rowOff>0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133</xdr:row>
      <xdr:rowOff>0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134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134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133</xdr:row>
      <xdr:rowOff>0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133</xdr:row>
      <xdr:rowOff>0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174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174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174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174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133</xdr:row>
      <xdr:rowOff>0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133</xdr:row>
      <xdr:rowOff>0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134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134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174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174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238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144" name="TextBox 143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145" name="TextBox 144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146" name="TextBox 145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133</xdr:row>
      <xdr:rowOff>0</xdr:rowOff>
    </xdr:from>
    <xdr:ext cx="45719" cy="45719"/>
    <xdr:sp macro="" textlink="">
      <xdr:nvSpPr>
        <xdr:cNvPr id="147" name="TextBox 146"/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133</xdr:row>
      <xdr:rowOff>0</xdr:rowOff>
    </xdr:from>
    <xdr:ext cx="45719" cy="45719"/>
    <xdr:sp macro="" textlink="">
      <xdr:nvSpPr>
        <xdr:cNvPr id="148" name="TextBox 147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133</xdr:row>
      <xdr:rowOff>0</xdr:rowOff>
    </xdr:from>
    <xdr:ext cx="45719" cy="45719"/>
    <xdr:sp macro="" textlink="">
      <xdr:nvSpPr>
        <xdr:cNvPr id="149" name="TextBox 148"/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72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161304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136712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153101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189097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77</xdr:row>
      <xdr:rowOff>0</xdr:rowOff>
    </xdr:from>
    <xdr:ext cx="104775" cy="171450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77</xdr:row>
      <xdr:rowOff>0</xdr:rowOff>
    </xdr:from>
    <xdr:to>
      <xdr:col>0</xdr:col>
      <xdr:colOff>104775</xdr:colOff>
      <xdr:row>77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122145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138412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119764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59</xdr:row>
      <xdr:rowOff>0</xdr:rowOff>
    </xdr:from>
    <xdr:to>
      <xdr:col>0</xdr:col>
      <xdr:colOff>104775</xdr:colOff>
      <xdr:row>59</xdr:row>
      <xdr:rowOff>141194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136712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153101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189097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71450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104775</xdr:colOff>
      <xdr:row>42</xdr:row>
      <xdr:rowOff>171450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1304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42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283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9575" y="10782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96</xdr:row>
      <xdr:rowOff>152400</xdr:rowOff>
    </xdr:from>
    <xdr:to>
      <xdr:col>0</xdr:col>
      <xdr:colOff>104775</xdr:colOff>
      <xdr:row>97</xdr:row>
      <xdr:rowOff>59266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149</xdr:row>
      <xdr:rowOff>0</xdr:rowOff>
    </xdr:from>
    <xdr:to>
      <xdr:col>0</xdr:col>
      <xdr:colOff>104775</xdr:colOff>
      <xdr:row>259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104775</xdr:colOff>
      <xdr:row>23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96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96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9339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" name="Text Box 19"/>
        <xdr:cNvSpPr txBox="1">
          <a:spLocks noChangeArrowheads="1"/>
        </xdr:cNvSpPr>
      </xdr:nvSpPr>
      <xdr:spPr bwMode="auto">
        <a:xfrm>
          <a:off x="0" y="9696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" name="Text Box 20"/>
        <xdr:cNvSpPr txBox="1">
          <a:spLocks noChangeArrowheads="1"/>
        </xdr:cNvSpPr>
      </xdr:nvSpPr>
      <xdr:spPr bwMode="auto">
        <a:xfrm>
          <a:off x="0" y="18649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" name="Text Box 21"/>
        <xdr:cNvSpPr txBox="1">
          <a:spLocks noChangeArrowheads="1"/>
        </xdr:cNvSpPr>
      </xdr:nvSpPr>
      <xdr:spPr bwMode="auto">
        <a:xfrm>
          <a:off x="0" y="2272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6" name="Text Box 22"/>
        <xdr:cNvSpPr txBox="1">
          <a:spLocks noChangeArrowheads="1"/>
        </xdr:cNvSpPr>
      </xdr:nvSpPr>
      <xdr:spPr bwMode="auto">
        <a:xfrm>
          <a:off x="0" y="13125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7" name="Text Box 24"/>
        <xdr:cNvSpPr txBox="1">
          <a:spLocks noChangeArrowheads="1"/>
        </xdr:cNvSpPr>
      </xdr:nvSpPr>
      <xdr:spPr bwMode="auto">
        <a:xfrm>
          <a:off x="0" y="163639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8" name="Text Box 20"/>
        <xdr:cNvSpPr txBox="1">
          <a:spLocks noChangeArrowheads="1"/>
        </xdr:cNvSpPr>
      </xdr:nvSpPr>
      <xdr:spPr bwMode="auto">
        <a:xfrm>
          <a:off x="0" y="192214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9" name="Text Box 20"/>
        <xdr:cNvSpPr txBox="1">
          <a:spLocks noChangeArrowheads="1"/>
        </xdr:cNvSpPr>
      </xdr:nvSpPr>
      <xdr:spPr bwMode="auto">
        <a:xfrm>
          <a:off x="0" y="23298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2152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1" name="Text Box 19"/>
        <xdr:cNvSpPr txBox="1">
          <a:spLocks noChangeArrowheads="1"/>
        </xdr:cNvSpPr>
      </xdr:nvSpPr>
      <xdr:spPr bwMode="auto">
        <a:xfrm>
          <a:off x="0" y="65246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2" name="Text Box 22"/>
        <xdr:cNvSpPr txBox="1">
          <a:spLocks noChangeArrowheads="1"/>
        </xdr:cNvSpPr>
      </xdr:nvSpPr>
      <xdr:spPr bwMode="auto">
        <a:xfrm>
          <a:off x="0" y="92773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3" name="Text Box 24"/>
        <xdr:cNvSpPr txBox="1">
          <a:spLocks noChangeArrowheads="1"/>
        </xdr:cNvSpPr>
      </xdr:nvSpPr>
      <xdr:spPr bwMode="auto">
        <a:xfrm>
          <a:off x="0" y="124110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4" name="Text Box 20"/>
        <xdr:cNvSpPr txBox="1">
          <a:spLocks noChangeArrowheads="1"/>
        </xdr:cNvSpPr>
      </xdr:nvSpPr>
      <xdr:spPr bwMode="auto">
        <a:xfrm>
          <a:off x="0" y="151161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5" name="Text Box 20"/>
        <xdr:cNvSpPr txBox="1">
          <a:spLocks noChangeArrowheads="1"/>
        </xdr:cNvSpPr>
      </xdr:nvSpPr>
      <xdr:spPr bwMode="auto">
        <a:xfrm>
          <a:off x="0" y="1568767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16" name="Text Box 21"/>
        <xdr:cNvSpPr txBox="1">
          <a:spLocks noChangeArrowheads="1"/>
        </xdr:cNvSpPr>
      </xdr:nvSpPr>
      <xdr:spPr bwMode="auto">
        <a:xfrm>
          <a:off x="0" y="1802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17" name="Text Box 20"/>
        <xdr:cNvSpPr txBox="1">
          <a:spLocks noChangeArrowheads="1"/>
        </xdr:cNvSpPr>
      </xdr:nvSpPr>
      <xdr:spPr bwMode="auto">
        <a:xfrm>
          <a:off x="0" y="185928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8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19" name="Text Box 20"/>
        <xdr:cNvSpPr txBox="1">
          <a:spLocks noChangeArrowheads="1"/>
        </xdr:cNvSpPr>
      </xdr:nvSpPr>
      <xdr:spPr bwMode="auto">
        <a:xfrm>
          <a:off x="0" y="1859280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81000" y="48863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2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3" name="Text Box 19"/>
        <xdr:cNvSpPr txBox="1">
          <a:spLocks noChangeArrowheads="1"/>
        </xdr:cNvSpPr>
      </xdr:nvSpPr>
      <xdr:spPr bwMode="auto">
        <a:xfrm>
          <a:off x="381000" y="8963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81000" y="8963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6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7" name="Text Box 22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8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29" name="Text Box 19"/>
        <xdr:cNvSpPr txBox="1">
          <a:spLocks noChangeArrowheads="1"/>
        </xdr:cNvSpPr>
      </xdr:nvSpPr>
      <xdr:spPr bwMode="auto">
        <a:xfrm>
          <a:off x="381000" y="129635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81000" y="129635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2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3" name="Text Box 24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4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5" name="Text Box 22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6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37" name="Text Box 19"/>
        <xdr:cNvSpPr txBox="1">
          <a:spLocks noChangeArrowheads="1"/>
        </xdr:cNvSpPr>
      </xdr:nvSpPr>
      <xdr:spPr bwMode="auto">
        <a:xfrm>
          <a:off x="381000" y="16202025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8100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0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1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2" name="Text Box 20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381000" y="192595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4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5" name="Text Box 24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6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7" name="Text Box 22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8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70</xdr:row>
      <xdr:rowOff>28575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381000" y="18688050"/>
          <a:ext cx="1047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69</xdr:row>
      <xdr:rowOff>0</xdr:rowOff>
    </xdr:from>
    <xdr:to>
      <xdr:col>0</xdr:col>
      <xdr:colOff>104775</xdr:colOff>
      <xdr:row>69</xdr:row>
      <xdr:rowOff>171450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81000" y="186880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9575" y="13744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104775</xdr:colOff>
      <xdr:row>74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2822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8577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104775</xdr:colOff>
      <xdr:row>17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48577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85725</xdr:colOff>
      <xdr:row>6</xdr:row>
      <xdr:rowOff>510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104775</xdr:colOff>
      <xdr:row>6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78</xdr:row>
      <xdr:rowOff>171450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104775</xdr:colOff>
      <xdr:row>19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2291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20891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266700" y="1205103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2167" y="48302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163419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02167" y="14164733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81</xdr:row>
      <xdr:rowOff>0</xdr:rowOff>
    </xdr:from>
    <xdr:to>
      <xdr:col>0</xdr:col>
      <xdr:colOff>104775</xdr:colOff>
      <xdr:row>81</xdr:row>
      <xdr:rowOff>161304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02167" y="22917150"/>
          <a:ext cx="104775" cy="1613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83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21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406400" y="50165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71450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171450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3831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152400</xdr:rowOff>
    </xdr:from>
    <xdr:to>
      <xdr:col>0</xdr:col>
      <xdr:colOff>104775</xdr:colOff>
      <xdr:row>23</xdr:row>
      <xdr:rowOff>50707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3829050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0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85725" cy="510"/>
    <xdr:sp macro="" textlink="">
      <xdr:nvSpPr>
        <xdr:cNvPr id="131" name="Text Box 9"/>
        <xdr:cNvSpPr txBox="1">
          <a:spLocks noChangeArrowheads="1"/>
        </xdr:cNvSpPr>
      </xdr:nvSpPr>
      <xdr:spPr bwMode="auto">
        <a:xfrm>
          <a:off x="0" y="3676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22</xdr:row>
      <xdr:rowOff>0</xdr:rowOff>
    </xdr:from>
    <xdr:ext cx="104775" cy="171450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171450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3676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1304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266700" y="150647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88</xdr:row>
      <xdr:rowOff>0</xdr:rowOff>
    </xdr:from>
    <xdr:to>
      <xdr:col>0</xdr:col>
      <xdr:colOff>104775</xdr:colOff>
      <xdr:row>88</xdr:row>
      <xdr:rowOff>161304</xdr:rowOff>
    </xdr:to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266700" y="16311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266700" y="163506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88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266700" y="1504569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162625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63</xdr:row>
      <xdr:rowOff>0</xdr:rowOff>
    </xdr:from>
    <xdr:to>
      <xdr:col>0</xdr:col>
      <xdr:colOff>104775</xdr:colOff>
      <xdr:row>63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17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47244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152400</xdr:rowOff>
    </xdr:from>
    <xdr:to>
      <xdr:col>0</xdr:col>
      <xdr:colOff>104775</xdr:colOff>
      <xdr:row>19</xdr:row>
      <xdr:rowOff>98332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4924425"/>
          <a:ext cx="104775" cy="1650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81" name="Text Box 9"/>
        <xdr:cNvSpPr txBox="1">
          <a:spLocks noChangeArrowheads="1"/>
        </xdr:cNvSpPr>
      </xdr:nvSpPr>
      <xdr:spPr bwMode="auto">
        <a:xfrm>
          <a:off x="0" y="47720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82" name="Text Box 9"/>
        <xdr:cNvSpPr txBox="1">
          <a:spLocks noChangeArrowheads="1"/>
        </xdr:cNvSpPr>
      </xdr:nvSpPr>
      <xdr:spPr bwMode="auto">
        <a:xfrm>
          <a:off x="0" y="477202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104775</xdr:colOff>
      <xdr:row>18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266700" y="165211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266700" y="1773936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1304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266700" y="1770030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266700" y="1653635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122145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122939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119764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79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53101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682115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497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8497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9640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79</xdr:row>
      <xdr:rowOff>0</xdr:rowOff>
    </xdr:from>
    <xdr:ext cx="104775" cy="161304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96405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104775</xdr:colOff>
      <xdr:row>22</xdr:row>
      <xdr:rowOff>138412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3971925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60</xdr:row>
      <xdr:rowOff>0</xdr:rowOff>
    </xdr:from>
    <xdr:to>
      <xdr:col>0</xdr:col>
      <xdr:colOff>104775</xdr:colOff>
      <xdr:row>60</xdr:row>
      <xdr:rowOff>141194</xdr:rowOff>
    </xdr:to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13496925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8"/>
  <sheetViews>
    <sheetView tabSelected="1" zoomScale="90" zoomScaleNormal="90" zoomScaleSheetLayoutView="100" workbookViewId="0">
      <pane xSplit="2" ySplit="8" topLeftCell="C9" activePane="bottomRight" state="frozen"/>
      <selection activeCell="I25" sqref="I25"/>
      <selection pane="topRight" activeCell="I25" sqref="I25"/>
      <selection pane="bottomLeft" activeCell="I25" sqref="I25"/>
      <selection pane="bottomRight" activeCell="M7" sqref="M7"/>
    </sheetView>
  </sheetViews>
  <sheetFormatPr defaultColWidth="9.140625" defaultRowHeight="15" x14ac:dyDescent="0.25"/>
  <cols>
    <col min="1" max="1" width="3.5703125" style="250" hidden="1" customWidth="1"/>
    <col min="2" max="2" width="45" style="250" customWidth="1"/>
    <col min="3" max="3" width="12" style="250" hidden="1" customWidth="1"/>
    <col min="4" max="4" width="13.85546875" style="422" customWidth="1"/>
    <col min="5" max="5" width="10.7109375" style="250" customWidth="1"/>
    <col min="6" max="6" width="9.28515625" style="250" customWidth="1"/>
    <col min="7" max="7" width="15.28515625" style="250" customWidth="1"/>
    <col min="8" max="16384" width="9.140625" style="250"/>
  </cols>
  <sheetData>
    <row r="1" spans="1:7" ht="15.75" customHeight="1" x14ac:dyDescent="0.25">
      <c r="D1" s="412"/>
      <c r="E1" s="412"/>
      <c r="F1" s="593" t="s">
        <v>238</v>
      </c>
      <c r="G1" s="593"/>
    </row>
    <row r="2" spans="1:7" ht="30.75" customHeight="1" x14ac:dyDescent="0.25">
      <c r="D2" s="412"/>
      <c r="E2" s="594" t="s">
        <v>250</v>
      </c>
      <c r="F2" s="594"/>
      <c r="G2" s="594"/>
    </row>
    <row r="3" spans="1:7" s="308" customFormat="1" ht="15" customHeight="1" x14ac:dyDescent="0.25">
      <c r="B3" s="595" t="s">
        <v>220</v>
      </c>
      <c r="C3" s="596"/>
      <c r="D3" s="596"/>
      <c r="E3" s="596"/>
      <c r="F3" s="596"/>
      <c r="G3" s="596"/>
    </row>
    <row r="4" spans="1:7" s="308" customFormat="1" ht="31.5" customHeight="1" thickBot="1" x14ac:dyDescent="0.3">
      <c r="B4" s="596"/>
      <c r="C4" s="596"/>
      <c r="D4" s="596"/>
      <c r="E4" s="596"/>
      <c r="F4" s="596"/>
      <c r="G4" s="596"/>
    </row>
    <row r="5" spans="1:7" ht="21" customHeight="1" x14ac:dyDescent="0.3">
      <c r="B5" s="17" t="s">
        <v>133</v>
      </c>
      <c r="C5" s="600" t="s">
        <v>1</v>
      </c>
      <c r="D5" s="597" t="s">
        <v>201</v>
      </c>
      <c r="E5" s="606" t="s">
        <v>0</v>
      </c>
      <c r="F5" s="600" t="s">
        <v>2</v>
      </c>
      <c r="G5" s="603" t="s">
        <v>153</v>
      </c>
    </row>
    <row r="6" spans="1:7" ht="15.75" customHeight="1" x14ac:dyDescent="0.3">
      <c r="B6" s="18"/>
      <c r="C6" s="601"/>
      <c r="D6" s="598"/>
      <c r="E6" s="607"/>
      <c r="F6" s="601"/>
      <c r="G6" s="604"/>
    </row>
    <row r="7" spans="1:7" ht="38.25" customHeight="1" thickBot="1" x14ac:dyDescent="0.3">
      <c r="B7" s="19" t="s">
        <v>3</v>
      </c>
      <c r="C7" s="602"/>
      <c r="D7" s="599"/>
      <c r="E7" s="608"/>
      <c r="F7" s="602"/>
      <c r="G7" s="605"/>
    </row>
    <row r="8" spans="1:7" s="413" customFormat="1" ht="15.75" thickBot="1" x14ac:dyDescent="0.3">
      <c r="B8" s="20">
        <v>1</v>
      </c>
      <c r="C8" s="21">
        <v>2</v>
      </c>
      <c r="D8" s="414">
        <v>3</v>
      </c>
      <c r="E8" s="335">
        <v>4</v>
      </c>
      <c r="F8" s="335">
        <v>5</v>
      </c>
      <c r="G8" s="335">
        <v>6</v>
      </c>
    </row>
    <row r="9" spans="1:7" ht="29.25" x14ac:dyDescent="0.25">
      <c r="A9" s="250">
        <v>1</v>
      </c>
      <c r="B9" s="415" t="s">
        <v>70</v>
      </c>
      <c r="C9" s="1"/>
      <c r="D9" s="416"/>
      <c r="E9" s="417"/>
      <c r="F9" s="417"/>
      <c r="G9" s="417"/>
    </row>
    <row r="10" spans="1:7" x14ac:dyDescent="0.25">
      <c r="A10" s="250">
        <v>1</v>
      </c>
      <c r="B10" s="340" t="s">
        <v>4</v>
      </c>
      <c r="C10" s="418"/>
      <c r="D10" s="419"/>
      <c r="E10" s="77"/>
      <c r="F10" s="77"/>
      <c r="G10" s="77"/>
    </row>
    <row r="11" spans="1:7" x14ac:dyDescent="0.25">
      <c r="A11" s="250">
        <v>1</v>
      </c>
      <c r="B11" s="420" t="s">
        <v>39</v>
      </c>
      <c r="C11" s="76">
        <v>340</v>
      </c>
      <c r="D11" s="77">
        <v>847</v>
      </c>
      <c r="E11" s="78">
        <v>14</v>
      </c>
      <c r="F11" s="11">
        <f t="shared" ref="F11:F35" si="0">ROUND(G11/C11,0)</f>
        <v>35</v>
      </c>
      <c r="G11" s="77">
        <f t="shared" ref="G11:G35" si="1">ROUND(D11*E11,0)</f>
        <v>11858</v>
      </c>
    </row>
    <row r="12" spans="1:7" x14ac:dyDescent="0.25">
      <c r="A12" s="250">
        <v>1</v>
      </c>
      <c r="B12" s="420" t="s">
        <v>22</v>
      </c>
      <c r="C12" s="76">
        <v>340</v>
      </c>
      <c r="D12" s="77">
        <v>1395</v>
      </c>
      <c r="E12" s="78">
        <v>14.5</v>
      </c>
      <c r="F12" s="11">
        <f t="shared" si="0"/>
        <v>59</v>
      </c>
      <c r="G12" s="77">
        <f t="shared" si="1"/>
        <v>20228</v>
      </c>
    </row>
    <row r="13" spans="1:7" x14ac:dyDescent="0.25">
      <c r="A13" s="250">
        <v>1</v>
      </c>
      <c r="B13" s="420" t="s">
        <v>33</v>
      </c>
      <c r="C13" s="76">
        <v>340</v>
      </c>
      <c r="D13" s="77">
        <v>1066</v>
      </c>
      <c r="E13" s="78">
        <v>14</v>
      </c>
      <c r="F13" s="11">
        <f t="shared" si="0"/>
        <v>44</v>
      </c>
      <c r="G13" s="77">
        <f t="shared" si="1"/>
        <v>14924</v>
      </c>
    </row>
    <row r="14" spans="1:7" x14ac:dyDescent="0.25">
      <c r="A14" s="250">
        <v>1</v>
      </c>
      <c r="B14" s="420" t="s">
        <v>34</v>
      </c>
      <c r="C14" s="76">
        <v>340</v>
      </c>
      <c r="D14" s="77">
        <v>940</v>
      </c>
      <c r="E14" s="78">
        <v>11.5</v>
      </c>
      <c r="F14" s="11">
        <f t="shared" si="0"/>
        <v>32</v>
      </c>
      <c r="G14" s="77">
        <f t="shared" si="1"/>
        <v>10810</v>
      </c>
    </row>
    <row r="15" spans="1:7" x14ac:dyDescent="0.25">
      <c r="A15" s="250">
        <v>1</v>
      </c>
      <c r="B15" s="420" t="s">
        <v>54</v>
      </c>
      <c r="C15" s="76">
        <v>340</v>
      </c>
      <c r="D15" s="77">
        <v>81</v>
      </c>
      <c r="E15" s="78">
        <v>16.5</v>
      </c>
      <c r="F15" s="11">
        <f t="shared" si="0"/>
        <v>4</v>
      </c>
      <c r="G15" s="77">
        <f t="shared" si="1"/>
        <v>1337</v>
      </c>
    </row>
    <row r="16" spans="1:7" x14ac:dyDescent="0.25">
      <c r="A16" s="250">
        <v>1</v>
      </c>
      <c r="B16" s="420" t="s">
        <v>11</v>
      </c>
      <c r="C16" s="76">
        <v>340</v>
      </c>
      <c r="D16" s="77">
        <v>1315</v>
      </c>
      <c r="E16" s="421">
        <v>10.5</v>
      </c>
      <c r="F16" s="11">
        <f t="shared" si="0"/>
        <v>41</v>
      </c>
      <c r="G16" s="77">
        <f t="shared" si="1"/>
        <v>13808</v>
      </c>
    </row>
    <row r="17" spans="1:7" x14ac:dyDescent="0.25">
      <c r="A17" s="250">
        <v>1</v>
      </c>
      <c r="B17" s="420" t="s">
        <v>55</v>
      </c>
      <c r="C17" s="76">
        <v>340</v>
      </c>
      <c r="D17" s="77">
        <f>596-29</f>
        <v>567</v>
      </c>
      <c r="E17" s="78">
        <v>15</v>
      </c>
      <c r="F17" s="11">
        <f t="shared" si="0"/>
        <v>25</v>
      </c>
      <c r="G17" s="77">
        <f t="shared" si="1"/>
        <v>8505</v>
      </c>
    </row>
    <row r="18" spans="1:7" x14ac:dyDescent="0.25">
      <c r="A18" s="250">
        <v>1</v>
      </c>
      <c r="B18" s="420" t="s">
        <v>56</v>
      </c>
      <c r="C18" s="76">
        <v>340</v>
      </c>
      <c r="D18" s="77">
        <v>516</v>
      </c>
      <c r="E18" s="78">
        <v>12</v>
      </c>
      <c r="F18" s="11">
        <f t="shared" si="0"/>
        <v>18</v>
      </c>
      <c r="G18" s="77">
        <f t="shared" si="1"/>
        <v>6192</v>
      </c>
    </row>
    <row r="19" spans="1:7" x14ac:dyDescent="0.25">
      <c r="A19" s="250">
        <v>1</v>
      </c>
      <c r="B19" s="420" t="s">
        <v>30</v>
      </c>
      <c r="C19" s="76">
        <v>340</v>
      </c>
      <c r="D19" s="77">
        <v>852</v>
      </c>
      <c r="E19" s="78">
        <v>13.5</v>
      </c>
      <c r="F19" s="11">
        <f t="shared" si="0"/>
        <v>34</v>
      </c>
      <c r="G19" s="77">
        <f t="shared" si="1"/>
        <v>11502</v>
      </c>
    </row>
    <row r="20" spans="1:7" x14ac:dyDescent="0.25">
      <c r="A20" s="250">
        <v>1</v>
      </c>
      <c r="B20" s="420" t="s">
        <v>53</v>
      </c>
      <c r="C20" s="76">
        <v>340</v>
      </c>
      <c r="D20" s="77">
        <f>463-21</f>
        <v>442</v>
      </c>
      <c r="E20" s="78">
        <v>20</v>
      </c>
      <c r="F20" s="11">
        <f t="shared" si="0"/>
        <v>26</v>
      </c>
      <c r="G20" s="77">
        <f t="shared" si="1"/>
        <v>8840</v>
      </c>
    </row>
    <row r="21" spans="1:7" x14ac:dyDescent="0.25">
      <c r="A21" s="250">
        <v>1</v>
      </c>
      <c r="B21" s="420" t="s">
        <v>57</v>
      </c>
      <c r="C21" s="76">
        <v>340</v>
      </c>
      <c r="D21" s="77">
        <f>645-27</f>
        <v>618</v>
      </c>
      <c r="E21" s="78">
        <v>16.5</v>
      </c>
      <c r="F21" s="11">
        <f t="shared" si="0"/>
        <v>30</v>
      </c>
      <c r="G21" s="77">
        <f t="shared" si="1"/>
        <v>10197</v>
      </c>
    </row>
    <row r="22" spans="1:7" x14ac:dyDescent="0.25">
      <c r="A22" s="250">
        <v>1</v>
      </c>
      <c r="B22" s="420" t="s">
        <v>12</v>
      </c>
      <c r="C22" s="76">
        <v>340</v>
      </c>
      <c r="D22" s="77">
        <v>1234</v>
      </c>
      <c r="E22" s="78">
        <v>10.5</v>
      </c>
      <c r="F22" s="11">
        <f t="shared" si="0"/>
        <v>38</v>
      </c>
      <c r="G22" s="77">
        <f t="shared" si="1"/>
        <v>12957</v>
      </c>
    </row>
    <row r="23" spans="1:7" x14ac:dyDescent="0.25">
      <c r="A23" s="250">
        <v>1</v>
      </c>
      <c r="B23" s="420" t="s">
        <v>88</v>
      </c>
      <c r="C23" s="76">
        <v>340</v>
      </c>
      <c r="D23" s="77">
        <f>640-30</f>
        <v>610</v>
      </c>
      <c r="E23" s="78">
        <v>7.8</v>
      </c>
      <c r="F23" s="11">
        <f t="shared" si="0"/>
        <v>14</v>
      </c>
      <c r="G23" s="77">
        <f t="shared" si="1"/>
        <v>4758</v>
      </c>
    </row>
    <row r="24" spans="1:7" x14ac:dyDescent="0.25">
      <c r="A24" s="250">
        <v>1</v>
      </c>
      <c r="B24" s="420" t="s">
        <v>23</v>
      </c>
      <c r="C24" s="76">
        <v>340</v>
      </c>
      <c r="D24" s="77">
        <f>1600+416</f>
        <v>2016</v>
      </c>
      <c r="E24" s="78">
        <v>6</v>
      </c>
      <c r="F24" s="11">
        <f t="shared" si="0"/>
        <v>36</v>
      </c>
      <c r="G24" s="77">
        <f t="shared" si="1"/>
        <v>12096</v>
      </c>
    </row>
    <row r="25" spans="1:7" x14ac:dyDescent="0.25">
      <c r="A25" s="250">
        <v>1</v>
      </c>
      <c r="B25" s="420" t="s">
        <v>52</v>
      </c>
      <c r="C25" s="76">
        <v>340</v>
      </c>
      <c r="D25" s="77">
        <v>1320</v>
      </c>
      <c r="E25" s="78">
        <v>13.1</v>
      </c>
      <c r="F25" s="11">
        <f t="shared" si="0"/>
        <v>51</v>
      </c>
      <c r="G25" s="77">
        <f t="shared" si="1"/>
        <v>17292</v>
      </c>
    </row>
    <row r="26" spans="1:7" x14ac:dyDescent="0.25">
      <c r="A26" s="250">
        <v>1</v>
      </c>
      <c r="B26" s="420" t="s">
        <v>8</v>
      </c>
      <c r="C26" s="76">
        <v>340</v>
      </c>
      <c r="D26" s="77">
        <v>1123</v>
      </c>
      <c r="E26" s="78">
        <v>7.7</v>
      </c>
      <c r="F26" s="11">
        <f t="shared" si="0"/>
        <v>25</v>
      </c>
      <c r="G26" s="77">
        <f t="shared" si="1"/>
        <v>8647</v>
      </c>
    </row>
    <row r="27" spans="1:7" x14ac:dyDescent="0.25">
      <c r="A27" s="250">
        <v>1</v>
      </c>
      <c r="B27" s="420" t="s">
        <v>14</v>
      </c>
      <c r="C27" s="76">
        <v>340</v>
      </c>
      <c r="D27" s="77">
        <v>786</v>
      </c>
      <c r="E27" s="78">
        <v>13.2</v>
      </c>
      <c r="F27" s="11">
        <f t="shared" si="0"/>
        <v>31</v>
      </c>
      <c r="G27" s="77">
        <f t="shared" si="1"/>
        <v>10375</v>
      </c>
    </row>
    <row r="28" spans="1:7" ht="17.25" customHeight="1" x14ac:dyDescent="0.25">
      <c r="A28" s="250">
        <v>1</v>
      </c>
      <c r="B28" s="420" t="s">
        <v>58</v>
      </c>
      <c r="C28" s="76">
        <v>340</v>
      </c>
      <c r="D28" s="77">
        <v>684</v>
      </c>
      <c r="E28" s="78">
        <v>16</v>
      </c>
      <c r="F28" s="11">
        <f t="shared" si="0"/>
        <v>32</v>
      </c>
      <c r="G28" s="77">
        <f t="shared" si="1"/>
        <v>10944</v>
      </c>
    </row>
    <row r="29" spans="1:7" ht="17.25" customHeight="1" x14ac:dyDescent="0.25">
      <c r="A29" s="250">
        <v>1</v>
      </c>
      <c r="B29" s="420" t="s">
        <v>107</v>
      </c>
      <c r="C29" s="76">
        <v>340</v>
      </c>
      <c r="D29" s="77">
        <f>300</f>
        <v>300</v>
      </c>
      <c r="E29" s="78">
        <v>18</v>
      </c>
      <c r="F29" s="11">
        <f t="shared" si="0"/>
        <v>16</v>
      </c>
      <c r="G29" s="77">
        <f t="shared" si="1"/>
        <v>5400</v>
      </c>
    </row>
    <row r="30" spans="1:7" ht="17.25" customHeight="1" x14ac:dyDescent="0.25">
      <c r="A30" s="250">
        <v>1</v>
      </c>
      <c r="B30" s="420" t="s">
        <v>94</v>
      </c>
      <c r="C30" s="76">
        <v>340</v>
      </c>
      <c r="D30" s="77">
        <v>36</v>
      </c>
      <c r="E30" s="78">
        <v>12</v>
      </c>
      <c r="F30" s="11">
        <f t="shared" si="0"/>
        <v>1</v>
      </c>
      <c r="G30" s="77">
        <f t="shared" si="1"/>
        <v>432</v>
      </c>
    </row>
    <row r="31" spans="1:7" ht="17.25" customHeight="1" x14ac:dyDescent="0.25">
      <c r="A31" s="250">
        <v>1</v>
      </c>
      <c r="B31" s="420" t="s">
        <v>90</v>
      </c>
      <c r="C31" s="76">
        <v>340</v>
      </c>
      <c r="D31" s="77">
        <v>53</v>
      </c>
      <c r="E31" s="78">
        <v>12</v>
      </c>
      <c r="F31" s="11">
        <f t="shared" si="0"/>
        <v>2</v>
      </c>
      <c r="G31" s="77">
        <f t="shared" si="1"/>
        <v>636</v>
      </c>
    </row>
    <row r="32" spans="1:7" ht="17.25" customHeight="1" x14ac:dyDescent="0.25">
      <c r="A32" s="250">
        <v>1</v>
      </c>
      <c r="B32" s="420" t="s">
        <v>95</v>
      </c>
      <c r="C32" s="76">
        <v>340</v>
      </c>
      <c r="D32" s="77">
        <v>38</v>
      </c>
      <c r="E32" s="78">
        <v>12</v>
      </c>
      <c r="F32" s="11">
        <f t="shared" si="0"/>
        <v>1</v>
      </c>
      <c r="G32" s="77">
        <f t="shared" si="1"/>
        <v>456</v>
      </c>
    </row>
    <row r="33" spans="1:7" ht="17.25" customHeight="1" x14ac:dyDescent="0.25">
      <c r="A33" s="250">
        <v>1</v>
      </c>
      <c r="B33" s="420" t="s">
        <v>222</v>
      </c>
      <c r="C33" s="76">
        <v>340</v>
      </c>
      <c r="D33" s="77">
        <v>15</v>
      </c>
      <c r="E33" s="78">
        <v>12</v>
      </c>
      <c r="F33" s="11">
        <f t="shared" si="0"/>
        <v>1</v>
      </c>
      <c r="G33" s="77">
        <f t="shared" si="1"/>
        <v>180</v>
      </c>
    </row>
    <row r="34" spans="1:7" ht="17.25" customHeight="1" x14ac:dyDescent="0.25">
      <c r="A34" s="250">
        <v>1</v>
      </c>
      <c r="B34" s="420" t="s">
        <v>96</v>
      </c>
      <c r="C34" s="76">
        <v>340</v>
      </c>
      <c r="D34" s="77">
        <v>73</v>
      </c>
      <c r="E34" s="78">
        <v>12</v>
      </c>
      <c r="F34" s="11">
        <f t="shared" si="0"/>
        <v>3</v>
      </c>
      <c r="G34" s="77">
        <f t="shared" si="1"/>
        <v>876</v>
      </c>
    </row>
    <row r="35" spans="1:7" ht="17.25" customHeight="1" x14ac:dyDescent="0.25">
      <c r="A35" s="250">
        <v>1</v>
      </c>
      <c r="B35" s="420" t="s">
        <v>97</v>
      </c>
      <c r="C35" s="76">
        <v>340</v>
      </c>
      <c r="D35" s="77">
        <v>841</v>
      </c>
      <c r="E35" s="78">
        <v>16.5</v>
      </c>
      <c r="F35" s="11">
        <f t="shared" si="0"/>
        <v>41</v>
      </c>
      <c r="G35" s="77">
        <f t="shared" si="1"/>
        <v>13877</v>
      </c>
    </row>
    <row r="36" spans="1:7" s="79" customFormat="1" x14ac:dyDescent="0.25">
      <c r="A36" s="250">
        <v>1</v>
      </c>
      <c r="B36" s="80" t="s">
        <v>5</v>
      </c>
      <c r="C36" s="81"/>
      <c r="D36" s="82">
        <f>SUM(D11:D35)</f>
        <v>17768</v>
      </c>
      <c r="E36" s="423">
        <f>G36/D36</f>
        <v>12.22011481314723</v>
      </c>
      <c r="F36" s="82">
        <f t="shared" ref="F36:G36" si="2">SUM(F11:F35)</f>
        <v>640</v>
      </c>
      <c r="G36" s="82">
        <f t="shared" si="2"/>
        <v>217127</v>
      </c>
    </row>
    <row r="37" spans="1:7" s="79" customFormat="1" x14ac:dyDescent="0.25">
      <c r="A37" s="250">
        <v>1</v>
      </c>
      <c r="B37" s="84" t="s">
        <v>143</v>
      </c>
      <c r="C37" s="12"/>
      <c r="D37" s="419"/>
      <c r="E37" s="77"/>
      <c r="F37" s="77"/>
      <c r="G37" s="77"/>
    </row>
    <row r="38" spans="1:7" s="79" customFormat="1" ht="30" x14ac:dyDescent="0.25">
      <c r="A38" s="250">
        <v>1</v>
      </c>
      <c r="B38" s="47" t="s">
        <v>240</v>
      </c>
      <c r="C38" s="12"/>
      <c r="D38" s="419">
        <f>SUM(D39:D40)</f>
        <v>120023</v>
      </c>
      <c r="E38" s="77"/>
      <c r="F38" s="77"/>
      <c r="G38" s="77"/>
    </row>
    <row r="39" spans="1:7" s="79" customFormat="1" ht="45" x14ac:dyDescent="0.25">
      <c r="A39" s="250">
        <v>1</v>
      </c>
      <c r="B39" s="424" t="s">
        <v>170</v>
      </c>
      <c r="C39" s="12"/>
      <c r="D39" s="419">
        <v>2000</v>
      </c>
      <c r="E39" s="77"/>
      <c r="F39" s="77"/>
      <c r="G39" s="77"/>
    </row>
    <row r="40" spans="1:7" s="79" customFormat="1" x14ac:dyDescent="0.25">
      <c r="A40" s="250">
        <v>1</v>
      </c>
      <c r="B40" s="424" t="s">
        <v>172</v>
      </c>
      <c r="C40" s="12"/>
      <c r="D40" s="419">
        <v>118023</v>
      </c>
      <c r="E40" s="77"/>
      <c r="F40" s="77"/>
      <c r="G40" s="77"/>
    </row>
    <row r="41" spans="1:7" s="79" customFormat="1" x14ac:dyDescent="0.25">
      <c r="A41" s="250">
        <v>1</v>
      </c>
      <c r="B41" s="13" t="s">
        <v>101</v>
      </c>
      <c r="C41" s="12"/>
      <c r="D41" s="419"/>
      <c r="E41" s="77"/>
      <c r="F41" s="77"/>
      <c r="G41" s="77"/>
    </row>
    <row r="42" spans="1:7" s="79" customFormat="1" ht="30" x14ac:dyDescent="0.25">
      <c r="A42" s="250">
        <v>1</v>
      </c>
      <c r="B42" s="13" t="s">
        <v>102</v>
      </c>
      <c r="C42" s="12"/>
      <c r="D42" s="419"/>
      <c r="E42" s="77"/>
      <c r="F42" s="77"/>
      <c r="G42" s="77"/>
    </row>
    <row r="43" spans="1:7" s="79" customFormat="1" ht="45" x14ac:dyDescent="0.25">
      <c r="A43" s="250">
        <v>1</v>
      </c>
      <c r="B43" s="13" t="s">
        <v>223</v>
      </c>
      <c r="C43" s="12"/>
      <c r="D43" s="77">
        <v>13800</v>
      </c>
      <c r="E43" s="77"/>
      <c r="F43" s="77"/>
      <c r="G43" s="77"/>
    </row>
    <row r="44" spans="1:7" s="79" customFormat="1" ht="17.25" customHeight="1" x14ac:dyDescent="0.25">
      <c r="A44" s="250">
        <v>1</v>
      </c>
      <c r="B44" s="425" t="s">
        <v>119</v>
      </c>
      <c r="C44" s="12"/>
      <c r="D44" s="426">
        <f>D38+ROUND(D41*3.2,0)+D42+D43</f>
        <v>133823</v>
      </c>
      <c r="E44" s="77"/>
      <c r="F44" s="77"/>
      <c r="G44" s="77"/>
    </row>
    <row r="45" spans="1:7" s="79" customFormat="1" x14ac:dyDescent="0.25">
      <c r="A45" s="250">
        <v>1</v>
      </c>
      <c r="B45" s="253" t="s">
        <v>103</v>
      </c>
      <c r="C45" s="12"/>
      <c r="D45" s="427">
        <f>SUM(D46:D72)</f>
        <v>127786</v>
      </c>
      <c r="E45" s="77"/>
      <c r="F45" s="77"/>
      <c r="G45" s="77"/>
    </row>
    <row r="46" spans="1:7" s="79" customFormat="1" ht="30" x14ac:dyDescent="0.25">
      <c r="A46" s="250">
        <v>1</v>
      </c>
      <c r="B46" s="347" t="s">
        <v>226</v>
      </c>
      <c r="C46" s="12"/>
      <c r="D46" s="419">
        <v>55000</v>
      </c>
      <c r="E46" s="77"/>
      <c r="F46" s="77"/>
      <c r="G46" s="77"/>
    </row>
    <row r="47" spans="1:7" s="79" customFormat="1" x14ac:dyDescent="0.25">
      <c r="A47" s="250">
        <v>1</v>
      </c>
      <c r="B47" s="428" t="s">
        <v>189</v>
      </c>
      <c r="C47" s="179"/>
      <c r="D47" s="419">
        <v>60</v>
      </c>
      <c r="E47" s="77"/>
      <c r="F47" s="77"/>
      <c r="G47" s="77"/>
    </row>
    <row r="48" spans="1:7" s="79" customFormat="1" x14ac:dyDescent="0.25">
      <c r="A48" s="250">
        <v>1</v>
      </c>
      <c r="B48" s="428" t="s">
        <v>225</v>
      </c>
      <c r="C48" s="179"/>
      <c r="D48" s="419">
        <v>70</v>
      </c>
      <c r="E48" s="77"/>
      <c r="F48" s="77"/>
      <c r="G48" s="77"/>
    </row>
    <row r="49" spans="1:7" s="79" customFormat="1" ht="45" x14ac:dyDescent="0.25">
      <c r="A49" s="250">
        <v>1</v>
      </c>
      <c r="B49" s="429" t="s">
        <v>237</v>
      </c>
      <c r="C49" s="12"/>
      <c r="D49" s="419">
        <v>1500</v>
      </c>
      <c r="E49" s="77"/>
      <c r="F49" s="77"/>
      <c r="G49" s="77"/>
    </row>
    <row r="50" spans="1:7" s="79" customFormat="1" ht="45" x14ac:dyDescent="0.25">
      <c r="A50" s="250">
        <v>1</v>
      </c>
      <c r="B50" s="424" t="s">
        <v>228</v>
      </c>
      <c r="C50" s="12"/>
      <c r="D50" s="419">
        <v>1000</v>
      </c>
      <c r="E50" s="77"/>
      <c r="F50" s="77"/>
      <c r="G50" s="77"/>
    </row>
    <row r="51" spans="1:7" s="79" customFormat="1" x14ac:dyDescent="0.25">
      <c r="A51" s="250">
        <v>1</v>
      </c>
      <c r="B51" s="254" t="s">
        <v>17</v>
      </c>
      <c r="C51" s="12"/>
      <c r="D51" s="419">
        <v>2500</v>
      </c>
      <c r="E51" s="77"/>
      <c r="F51" s="77"/>
      <c r="G51" s="77"/>
    </row>
    <row r="52" spans="1:7" s="79" customFormat="1" x14ac:dyDescent="0.25">
      <c r="A52" s="250">
        <v>1</v>
      </c>
      <c r="B52" s="254" t="s">
        <v>227</v>
      </c>
      <c r="C52" s="12"/>
      <c r="D52" s="419">
        <v>2000</v>
      </c>
      <c r="E52" s="77"/>
      <c r="F52" s="77"/>
      <c r="G52" s="77"/>
    </row>
    <row r="53" spans="1:7" s="79" customFormat="1" x14ac:dyDescent="0.25">
      <c r="A53" s="250">
        <v>1</v>
      </c>
      <c r="B53" s="254" t="s">
        <v>59</v>
      </c>
      <c r="C53" s="12"/>
      <c r="D53" s="419">
        <v>90</v>
      </c>
      <c r="E53" s="77"/>
      <c r="F53" s="77"/>
      <c r="G53" s="77"/>
    </row>
    <row r="54" spans="1:7" s="79" customFormat="1" x14ac:dyDescent="0.25">
      <c r="A54" s="250">
        <v>1</v>
      </c>
      <c r="B54" s="254" t="s">
        <v>19</v>
      </c>
      <c r="C54" s="12"/>
      <c r="D54" s="419">
        <v>700</v>
      </c>
      <c r="E54" s="77"/>
      <c r="F54" s="77"/>
      <c r="G54" s="77"/>
    </row>
    <row r="55" spans="1:7" s="79" customFormat="1" ht="30" x14ac:dyDescent="0.25">
      <c r="A55" s="250">
        <v>1</v>
      </c>
      <c r="B55" s="430" t="s">
        <v>29</v>
      </c>
      <c r="C55" s="12"/>
      <c r="D55" s="419">
        <v>245</v>
      </c>
      <c r="E55" s="77"/>
      <c r="F55" s="77"/>
      <c r="G55" s="77"/>
    </row>
    <row r="56" spans="1:7" s="79" customFormat="1" x14ac:dyDescent="0.25">
      <c r="A56" s="250">
        <v>1</v>
      </c>
      <c r="B56" s="430" t="s">
        <v>210</v>
      </c>
      <c r="C56" s="12"/>
      <c r="D56" s="419">
        <v>40000</v>
      </c>
      <c r="E56" s="77"/>
      <c r="F56" s="77"/>
      <c r="G56" s="77"/>
    </row>
    <row r="57" spans="1:7" s="79" customFormat="1" x14ac:dyDescent="0.25">
      <c r="A57" s="250">
        <v>1</v>
      </c>
      <c r="B57" s="254" t="s">
        <v>31</v>
      </c>
      <c r="C57" s="12"/>
      <c r="D57" s="419">
        <v>182</v>
      </c>
      <c r="E57" s="77"/>
      <c r="F57" s="77"/>
      <c r="G57" s="77"/>
    </row>
    <row r="58" spans="1:7" s="79" customFormat="1" x14ac:dyDescent="0.25">
      <c r="A58" s="250">
        <v>1</v>
      </c>
      <c r="B58" s="254" t="s">
        <v>104</v>
      </c>
      <c r="C58" s="12"/>
      <c r="D58" s="419">
        <v>16</v>
      </c>
      <c r="E58" s="77"/>
      <c r="F58" s="77"/>
      <c r="G58" s="77"/>
    </row>
    <row r="59" spans="1:7" s="79" customFormat="1" x14ac:dyDescent="0.25">
      <c r="A59" s="250">
        <v>1</v>
      </c>
      <c r="B59" s="254" t="s">
        <v>180</v>
      </c>
      <c r="C59" s="12"/>
      <c r="D59" s="419">
        <v>200</v>
      </c>
      <c r="E59" s="77"/>
      <c r="F59" s="77"/>
      <c r="G59" s="77"/>
    </row>
    <row r="60" spans="1:7" s="79" customFormat="1" x14ac:dyDescent="0.25">
      <c r="A60" s="250">
        <v>1</v>
      </c>
      <c r="B60" s="254" t="s">
        <v>178</v>
      </c>
      <c r="C60" s="12"/>
      <c r="D60" s="419">
        <v>1550</v>
      </c>
      <c r="E60" s="77"/>
      <c r="F60" s="77"/>
      <c r="G60" s="77"/>
    </row>
    <row r="61" spans="1:7" s="79" customFormat="1" x14ac:dyDescent="0.25">
      <c r="A61" s="250">
        <v>1</v>
      </c>
      <c r="B61" s="254" t="s">
        <v>51</v>
      </c>
      <c r="C61" s="12"/>
      <c r="D61" s="419">
        <v>634</v>
      </c>
      <c r="E61" s="77"/>
      <c r="F61" s="77"/>
      <c r="G61" s="77"/>
    </row>
    <row r="62" spans="1:7" s="79" customFormat="1" x14ac:dyDescent="0.25">
      <c r="A62" s="250">
        <v>1</v>
      </c>
      <c r="B62" s="254" t="s">
        <v>47</v>
      </c>
      <c r="C62" s="12"/>
      <c r="D62" s="419">
        <v>3000</v>
      </c>
      <c r="E62" s="77"/>
      <c r="F62" s="77"/>
      <c r="G62" s="77"/>
    </row>
    <row r="63" spans="1:7" s="79" customFormat="1" x14ac:dyDescent="0.25">
      <c r="A63" s="250">
        <v>1</v>
      </c>
      <c r="B63" s="254" t="s">
        <v>191</v>
      </c>
      <c r="C63" s="12"/>
      <c r="D63" s="419">
        <v>1000</v>
      </c>
      <c r="E63" s="77"/>
      <c r="F63" s="77"/>
      <c r="G63" s="77"/>
    </row>
    <row r="64" spans="1:7" s="79" customFormat="1" x14ac:dyDescent="0.25">
      <c r="A64" s="250">
        <v>1</v>
      </c>
      <c r="B64" s="424" t="s">
        <v>174</v>
      </c>
      <c r="C64" s="12"/>
      <c r="D64" s="419">
        <v>400</v>
      </c>
      <c r="E64" s="77"/>
      <c r="F64" s="77"/>
      <c r="G64" s="77"/>
    </row>
    <row r="65" spans="1:7" s="79" customFormat="1" x14ac:dyDescent="0.25">
      <c r="A65" s="250">
        <v>1</v>
      </c>
      <c r="B65" s="424" t="s">
        <v>49</v>
      </c>
      <c r="C65" s="12"/>
      <c r="D65" s="419">
        <v>800</v>
      </c>
      <c r="E65" s="77"/>
      <c r="F65" s="77"/>
      <c r="G65" s="77"/>
    </row>
    <row r="66" spans="1:7" s="79" customFormat="1" x14ac:dyDescent="0.25">
      <c r="A66" s="250">
        <v>1</v>
      </c>
      <c r="B66" s="254" t="s">
        <v>18</v>
      </c>
      <c r="C66" s="12"/>
      <c r="D66" s="419">
        <v>6000</v>
      </c>
      <c r="E66" s="77"/>
      <c r="F66" s="77"/>
      <c r="G66" s="77"/>
    </row>
    <row r="67" spans="1:7" s="79" customFormat="1" x14ac:dyDescent="0.25">
      <c r="A67" s="250">
        <v>1</v>
      </c>
      <c r="B67" s="254" t="s">
        <v>16</v>
      </c>
      <c r="C67" s="12"/>
      <c r="D67" s="419">
        <v>430</v>
      </c>
      <c r="E67" s="77"/>
      <c r="F67" s="77"/>
      <c r="G67" s="77"/>
    </row>
    <row r="68" spans="1:7" s="79" customFormat="1" x14ac:dyDescent="0.25">
      <c r="A68" s="250">
        <v>1</v>
      </c>
      <c r="B68" s="254" t="s">
        <v>175</v>
      </c>
      <c r="C68" s="12"/>
      <c r="D68" s="419">
        <v>370</v>
      </c>
      <c r="E68" s="77"/>
      <c r="F68" s="77"/>
      <c r="G68" s="77"/>
    </row>
    <row r="69" spans="1:7" s="79" customFormat="1" x14ac:dyDescent="0.25">
      <c r="A69" s="250">
        <v>1</v>
      </c>
      <c r="B69" s="254" t="s">
        <v>48</v>
      </c>
      <c r="C69" s="12"/>
      <c r="D69" s="419">
        <v>4000</v>
      </c>
      <c r="E69" s="77"/>
      <c r="F69" s="77"/>
      <c r="G69" s="77"/>
    </row>
    <row r="70" spans="1:7" s="79" customFormat="1" x14ac:dyDescent="0.25">
      <c r="A70" s="250">
        <v>1</v>
      </c>
      <c r="B70" s="254" t="s">
        <v>177</v>
      </c>
      <c r="C70" s="12"/>
      <c r="D70" s="419">
        <v>634</v>
      </c>
      <c r="E70" s="77"/>
      <c r="F70" s="77"/>
      <c r="G70" s="77"/>
    </row>
    <row r="71" spans="1:7" s="79" customFormat="1" x14ac:dyDescent="0.25">
      <c r="A71" s="250">
        <v>1</v>
      </c>
      <c r="B71" s="431" t="s">
        <v>179</v>
      </c>
      <c r="C71" s="12"/>
      <c r="D71" s="419">
        <v>100</v>
      </c>
      <c r="E71" s="77"/>
      <c r="F71" s="77"/>
      <c r="G71" s="77"/>
    </row>
    <row r="72" spans="1:7" s="79" customFormat="1" x14ac:dyDescent="0.25">
      <c r="A72" s="250">
        <v>1</v>
      </c>
      <c r="B72" s="254" t="s">
        <v>176</v>
      </c>
      <c r="C72" s="12"/>
      <c r="D72" s="419">
        <v>5305</v>
      </c>
      <c r="E72" s="77"/>
      <c r="F72" s="77"/>
      <c r="G72" s="77"/>
    </row>
    <row r="73" spans="1:7" s="79" customFormat="1" ht="18.75" customHeight="1" x14ac:dyDescent="0.25">
      <c r="A73" s="250">
        <v>1</v>
      </c>
      <c r="B73" s="138" t="s">
        <v>7</v>
      </c>
      <c r="C73" s="48"/>
      <c r="D73" s="419"/>
      <c r="E73" s="77"/>
      <c r="F73" s="77"/>
      <c r="G73" s="77"/>
    </row>
    <row r="74" spans="1:7" s="79" customFormat="1" ht="17.25" customHeight="1" x14ac:dyDescent="0.25">
      <c r="A74" s="250">
        <v>1</v>
      </c>
      <c r="B74" s="349" t="s">
        <v>109</v>
      </c>
      <c r="C74" s="48"/>
      <c r="D74" s="419"/>
      <c r="E74" s="77"/>
      <c r="F74" s="77"/>
      <c r="G74" s="77"/>
    </row>
    <row r="75" spans="1:7" s="79" customFormat="1" x14ac:dyDescent="0.25">
      <c r="A75" s="250">
        <v>1</v>
      </c>
      <c r="B75" s="6" t="s">
        <v>23</v>
      </c>
      <c r="C75" s="48">
        <v>340</v>
      </c>
      <c r="D75" s="77">
        <v>104</v>
      </c>
      <c r="E75" s="432">
        <v>3.1</v>
      </c>
      <c r="F75" s="11">
        <f t="shared" ref="F75:F83" si="3">ROUND(G75/C75,0)</f>
        <v>1</v>
      </c>
      <c r="G75" s="77">
        <f t="shared" ref="G75:G83" si="4">ROUND(D75*E75,0)</f>
        <v>322</v>
      </c>
    </row>
    <row r="76" spans="1:7" s="79" customFormat="1" x14ac:dyDescent="0.25">
      <c r="A76" s="250">
        <v>1</v>
      </c>
      <c r="B76" s="6" t="s">
        <v>8</v>
      </c>
      <c r="C76" s="48">
        <v>340</v>
      </c>
      <c r="D76" s="77">
        <v>102</v>
      </c>
      <c r="E76" s="432">
        <v>7.6</v>
      </c>
      <c r="F76" s="11">
        <f t="shared" si="3"/>
        <v>2</v>
      </c>
      <c r="G76" s="77">
        <f t="shared" si="4"/>
        <v>775</v>
      </c>
    </row>
    <row r="77" spans="1:7" s="79" customFormat="1" x14ac:dyDescent="0.25">
      <c r="A77" s="250">
        <v>1</v>
      </c>
      <c r="B77" s="6" t="s">
        <v>33</v>
      </c>
      <c r="C77" s="48">
        <v>340</v>
      </c>
      <c r="D77" s="77">
        <v>109</v>
      </c>
      <c r="E77" s="432">
        <v>12</v>
      </c>
      <c r="F77" s="11">
        <f t="shared" si="3"/>
        <v>4</v>
      </c>
      <c r="G77" s="77">
        <f t="shared" si="4"/>
        <v>1308</v>
      </c>
    </row>
    <row r="78" spans="1:7" s="79" customFormat="1" x14ac:dyDescent="0.25">
      <c r="A78" s="250">
        <v>1</v>
      </c>
      <c r="B78" s="6" t="s">
        <v>34</v>
      </c>
      <c r="C78" s="48">
        <v>340</v>
      </c>
      <c r="D78" s="77">
        <v>86</v>
      </c>
      <c r="E78" s="432">
        <v>8.1999999999999993</v>
      </c>
      <c r="F78" s="11">
        <f t="shared" si="3"/>
        <v>2</v>
      </c>
      <c r="G78" s="77">
        <f t="shared" si="4"/>
        <v>705</v>
      </c>
    </row>
    <row r="79" spans="1:7" s="79" customFormat="1" x14ac:dyDescent="0.25">
      <c r="A79" s="250">
        <v>1</v>
      </c>
      <c r="B79" s="6" t="s">
        <v>52</v>
      </c>
      <c r="C79" s="48">
        <v>340</v>
      </c>
      <c r="D79" s="77">
        <v>25</v>
      </c>
      <c r="E79" s="432">
        <v>12</v>
      </c>
      <c r="F79" s="11">
        <f t="shared" si="3"/>
        <v>1</v>
      </c>
      <c r="G79" s="77">
        <f t="shared" si="4"/>
        <v>300</v>
      </c>
    </row>
    <row r="80" spans="1:7" s="79" customFormat="1" x14ac:dyDescent="0.25">
      <c r="A80" s="250">
        <v>1</v>
      </c>
      <c r="B80" s="6" t="s">
        <v>39</v>
      </c>
      <c r="C80" s="48">
        <v>340</v>
      </c>
      <c r="D80" s="77">
        <v>230</v>
      </c>
      <c r="E80" s="432">
        <v>9.5</v>
      </c>
      <c r="F80" s="11">
        <f t="shared" si="3"/>
        <v>6</v>
      </c>
      <c r="G80" s="77">
        <f t="shared" si="4"/>
        <v>2185</v>
      </c>
    </row>
    <row r="81" spans="1:7" s="79" customFormat="1" x14ac:dyDescent="0.25">
      <c r="A81" s="250">
        <v>1</v>
      </c>
      <c r="B81" s="6" t="s">
        <v>12</v>
      </c>
      <c r="C81" s="48">
        <v>340</v>
      </c>
      <c r="D81" s="77">
        <v>46</v>
      </c>
      <c r="E81" s="355">
        <v>9.8000000000000007</v>
      </c>
      <c r="F81" s="11">
        <f t="shared" si="3"/>
        <v>1</v>
      </c>
      <c r="G81" s="77">
        <f t="shared" si="4"/>
        <v>451</v>
      </c>
    </row>
    <row r="82" spans="1:7" s="79" customFormat="1" x14ac:dyDescent="0.25">
      <c r="A82" s="250">
        <v>1</v>
      </c>
      <c r="B82" s="6" t="s">
        <v>30</v>
      </c>
      <c r="C82" s="48">
        <v>340</v>
      </c>
      <c r="D82" s="77">
        <v>80</v>
      </c>
      <c r="E82" s="355">
        <v>11</v>
      </c>
      <c r="F82" s="11">
        <f t="shared" si="3"/>
        <v>3</v>
      </c>
      <c r="G82" s="77">
        <f t="shared" si="4"/>
        <v>880</v>
      </c>
    </row>
    <row r="83" spans="1:7" s="79" customFormat="1" x14ac:dyDescent="0.25">
      <c r="A83" s="250">
        <v>1</v>
      </c>
      <c r="B83" s="6" t="s">
        <v>58</v>
      </c>
      <c r="C83" s="48">
        <v>340</v>
      </c>
      <c r="D83" s="77">
        <v>40</v>
      </c>
      <c r="E83" s="355">
        <v>7</v>
      </c>
      <c r="F83" s="11">
        <f t="shared" si="3"/>
        <v>1</v>
      </c>
      <c r="G83" s="77">
        <f t="shared" si="4"/>
        <v>280</v>
      </c>
    </row>
    <row r="84" spans="1:7" s="79" customFormat="1" x14ac:dyDescent="0.25">
      <c r="A84" s="250">
        <v>1</v>
      </c>
      <c r="B84" s="6" t="s">
        <v>97</v>
      </c>
      <c r="C84" s="48">
        <v>340</v>
      </c>
      <c r="D84" s="77">
        <v>70</v>
      </c>
      <c r="E84" s="355">
        <v>12</v>
      </c>
      <c r="F84" s="11">
        <f t="shared" ref="F84" si="5">ROUND(G84/C84,0)</f>
        <v>2</v>
      </c>
      <c r="G84" s="77">
        <f t="shared" ref="G84" si="6">ROUND(D84*E84,0)</f>
        <v>840</v>
      </c>
    </row>
    <row r="85" spans="1:7" s="438" customFormat="1" ht="17.25" customHeight="1" x14ac:dyDescent="0.25">
      <c r="A85" s="250">
        <v>1</v>
      </c>
      <c r="B85" s="433" t="s">
        <v>9</v>
      </c>
      <c r="C85" s="434"/>
      <c r="D85" s="435">
        <f>SUM(D75:D84)</f>
        <v>892</v>
      </c>
      <c r="E85" s="436">
        <f>G85/D85</f>
        <v>9.02017937219731</v>
      </c>
      <c r="F85" s="437">
        <f t="shared" ref="F85:G85" si="7">SUM(F75:F84)</f>
        <v>23</v>
      </c>
      <c r="G85" s="437">
        <f t="shared" si="7"/>
        <v>8046</v>
      </c>
    </row>
    <row r="86" spans="1:7" s="79" customFormat="1" ht="18" customHeight="1" x14ac:dyDescent="0.25">
      <c r="A86" s="250">
        <v>1</v>
      </c>
      <c r="B86" s="349" t="s">
        <v>67</v>
      </c>
      <c r="C86" s="48"/>
      <c r="D86" s="419"/>
      <c r="E86" s="355"/>
      <c r="F86" s="11"/>
      <c r="G86" s="77"/>
    </row>
    <row r="87" spans="1:7" s="79" customFormat="1" ht="18" customHeight="1" x14ac:dyDescent="0.25">
      <c r="A87" s="250">
        <v>1</v>
      </c>
      <c r="B87" s="203" t="s">
        <v>36</v>
      </c>
      <c r="C87" s="48">
        <v>240</v>
      </c>
      <c r="D87" s="77">
        <v>241</v>
      </c>
      <c r="E87" s="355">
        <v>8.5</v>
      </c>
      <c r="F87" s="11">
        <f t="shared" ref="F87:F89" si="8">ROUND(G87/C87,0)</f>
        <v>9</v>
      </c>
      <c r="G87" s="77">
        <f>ROUND(D87*E87,0)</f>
        <v>2049</v>
      </c>
    </row>
    <row r="88" spans="1:7" s="79" customFormat="1" ht="18" customHeight="1" x14ac:dyDescent="0.25">
      <c r="A88" s="250">
        <v>1</v>
      </c>
      <c r="B88" s="203" t="s">
        <v>54</v>
      </c>
      <c r="C88" s="48">
        <v>240</v>
      </c>
      <c r="D88" s="77">
        <v>40</v>
      </c>
      <c r="E88" s="355">
        <v>10</v>
      </c>
      <c r="F88" s="11">
        <f t="shared" si="8"/>
        <v>2</v>
      </c>
      <c r="G88" s="77">
        <f>ROUND(D88*E88,0)</f>
        <v>400</v>
      </c>
    </row>
    <row r="89" spans="1:7" s="79" customFormat="1" ht="18" customHeight="1" x14ac:dyDescent="0.25">
      <c r="A89" s="250">
        <v>1</v>
      </c>
      <c r="B89" s="203" t="s">
        <v>97</v>
      </c>
      <c r="C89" s="439">
        <v>240</v>
      </c>
      <c r="D89" s="77">
        <v>428</v>
      </c>
      <c r="E89" s="355">
        <v>10</v>
      </c>
      <c r="F89" s="11">
        <f t="shared" si="8"/>
        <v>18</v>
      </c>
      <c r="G89" s="77">
        <f>ROUND(D89*E89,0)</f>
        <v>4280</v>
      </c>
    </row>
    <row r="90" spans="1:7" s="79" customFormat="1" ht="18" customHeight="1" x14ac:dyDescent="0.25">
      <c r="A90" s="250">
        <v>1</v>
      </c>
      <c r="B90" s="352" t="s">
        <v>111</v>
      </c>
      <c r="C90" s="439"/>
      <c r="D90" s="440">
        <f>SUM(D87:D89)</f>
        <v>709</v>
      </c>
      <c r="E90" s="436">
        <f t="shared" ref="E90:E91" si="9">G90/D90</f>
        <v>9.4908321579689705</v>
      </c>
      <c r="F90" s="441">
        <f t="shared" ref="F90:G90" si="10">SUM(F87:F89)</f>
        <v>29</v>
      </c>
      <c r="G90" s="441">
        <f t="shared" si="10"/>
        <v>6729</v>
      </c>
    </row>
    <row r="91" spans="1:7" ht="21" customHeight="1" x14ac:dyDescent="0.25">
      <c r="A91" s="250">
        <v>1</v>
      </c>
      <c r="B91" s="38" t="s">
        <v>99</v>
      </c>
      <c r="C91" s="358"/>
      <c r="D91" s="426">
        <f>D85+D90</f>
        <v>1601</v>
      </c>
      <c r="E91" s="436">
        <f t="shared" si="9"/>
        <v>9.2286071205496558</v>
      </c>
      <c r="F91" s="82">
        <f>F85+F90</f>
        <v>52</v>
      </c>
      <c r="G91" s="82">
        <f>G85+G90</f>
        <v>14775</v>
      </c>
    </row>
    <row r="92" spans="1:7" ht="31.5" customHeight="1" x14ac:dyDescent="0.25">
      <c r="A92" s="250">
        <v>1</v>
      </c>
      <c r="B92" s="5" t="s">
        <v>125</v>
      </c>
      <c r="C92" s="358"/>
      <c r="D92" s="427">
        <v>1700</v>
      </c>
      <c r="E92" s="83"/>
      <c r="F92" s="82"/>
      <c r="G92" s="82"/>
    </row>
    <row r="93" spans="1:7" ht="30" customHeight="1" x14ac:dyDescent="0.25">
      <c r="A93" s="250">
        <v>1</v>
      </c>
      <c r="B93" s="5" t="s">
        <v>126</v>
      </c>
      <c r="C93" s="358"/>
      <c r="D93" s="427">
        <v>10749</v>
      </c>
      <c r="E93" s="83"/>
      <c r="F93" s="82"/>
      <c r="G93" s="82"/>
    </row>
    <row r="94" spans="1:7" ht="30" customHeight="1" x14ac:dyDescent="0.25">
      <c r="A94" s="250">
        <v>1</v>
      </c>
      <c r="B94" s="5" t="s">
        <v>148</v>
      </c>
      <c r="C94" s="358"/>
      <c r="D94" s="427">
        <v>40</v>
      </c>
      <c r="E94" s="83"/>
      <c r="F94" s="82"/>
      <c r="G94" s="82"/>
    </row>
    <row r="95" spans="1:7" ht="30" customHeight="1" x14ac:dyDescent="0.25">
      <c r="B95" s="5" t="s">
        <v>236</v>
      </c>
      <c r="C95" s="358"/>
      <c r="D95" s="427">
        <v>15</v>
      </c>
      <c r="E95" s="83"/>
      <c r="F95" s="82"/>
      <c r="G95" s="82"/>
    </row>
    <row r="96" spans="1:7" ht="47.25" x14ac:dyDescent="0.25">
      <c r="A96" s="250">
        <v>1</v>
      </c>
      <c r="B96" s="5" t="s">
        <v>219</v>
      </c>
      <c r="C96" s="358"/>
      <c r="D96" s="427">
        <v>3950</v>
      </c>
      <c r="E96" s="427"/>
      <c r="F96" s="427"/>
      <c r="G96" s="427"/>
    </row>
    <row r="97" spans="1:7" ht="21" customHeight="1" thickBot="1" x14ac:dyDescent="0.3">
      <c r="A97" s="250">
        <v>1</v>
      </c>
      <c r="B97" s="442" t="s">
        <v>114</v>
      </c>
      <c r="C97" s="443"/>
      <c r="D97" s="444">
        <v>17933</v>
      </c>
      <c r="E97" s="445"/>
      <c r="F97" s="446"/>
      <c r="G97" s="446"/>
    </row>
    <row r="98" spans="1:7" s="452" customFormat="1" ht="19.5" customHeight="1" thickBot="1" x14ac:dyDescent="0.3">
      <c r="A98" s="250">
        <v>1</v>
      </c>
      <c r="B98" s="447" t="s">
        <v>10</v>
      </c>
      <c r="C98" s="448"/>
      <c r="D98" s="449"/>
      <c r="E98" s="450"/>
      <c r="F98" s="451"/>
      <c r="G98" s="450"/>
    </row>
    <row r="99" spans="1:7" x14ac:dyDescent="0.25">
      <c r="A99" s="250">
        <v>1</v>
      </c>
      <c r="B99" s="453"/>
      <c r="C99" s="454"/>
      <c r="D99" s="419"/>
      <c r="E99" s="77"/>
      <c r="F99" s="77"/>
      <c r="G99" s="77"/>
    </row>
    <row r="100" spans="1:7" ht="29.25" x14ac:dyDescent="0.25">
      <c r="A100" s="250">
        <v>1</v>
      </c>
      <c r="B100" s="59" t="s">
        <v>69</v>
      </c>
      <c r="C100" s="76"/>
      <c r="D100" s="419"/>
      <c r="E100" s="77"/>
      <c r="F100" s="77"/>
      <c r="G100" s="77"/>
    </row>
    <row r="101" spans="1:7" ht="18" customHeight="1" x14ac:dyDescent="0.25">
      <c r="A101" s="250">
        <v>1</v>
      </c>
      <c r="B101" s="340" t="s">
        <v>4</v>
      </c>
      <c r="C101" s="76"/>
      <c r="D101" s="419"/>
      <c r="E101" s="77"/>
      <c r="F101" s="77"/>
      <c r="G101" s="77"/>
    </row>
    <row r="102" spans="1:7" ht="18.75" customHeight="1" x14ac:dyDescent="0.25">
      <c r="A102" s="250">
        <v>1</v>
      </c>
      <c r="B102" s="75" t="s">
        <v>22</v>
      </c>
      <c r="C102" s="76">
        <v>340</v>
      </c>
      <c r="D102" s="77">
        <v>2165</v>
      </c>
      <c r="E102" s="432">
        <v>7.5</v>
      </c>
      <c r="F102" s="11">
        <f t="shared" ref="F102:F110" si="11">ROUND(G102/C102,0)</f>
        <v>48</v>
      </c>
      <c r="G102" s="77">
        <f t="shared" ref="G102:G110" si="12">ROUND(D102*E102,0)</f>
        <v>16238</v>
      </c>
    </row>
    <row r="103" spans="1:7" ht="28.5" customHeight="1" x14ac:dyDescent="0.25">
      <c r="A103" s="250">
        <v>1</v>
      </c>
      <c r="B103" s="455" t="s">
        <v>98</v>
      </c>
      <c r="C103" s="76">
        <v>340</v>
      </c>
      <c r="D103" s="77">
        <v>1944</v>
      </c>
      <c r="E103" s="432">
        <v>7.7</v>
      </c>
      <c r="F103" s="11">
        <f t="shared" si="11"/>
        <v>44</v>
      </c>
      <c r="G103" s="77">
        <f t="shared" si="12"/>
        <v>14969</v>
      </c>
    </row>
    <row r="104" spans="1:7" ht="17.25" customHeight="1" x14ac:dyDescent="0.25">
      <c r="A104" s="250">
        <v>1</v>
      </c>
      <c r="B104" s="75" t="s">
        <v>11</v>
      </c>
      <c r="C104" s="76">
        <v>340</v>
      </c>
      <c r="D104" s="77">
        <v>1128</v>
      </c>
      <c r="E104" s="78">
        <v>9.5</v>
      </c>
      <c r="F104" s="11">
        <f t="shared" si="11"/>
        <v>32</v>
      </c>
      <c r="G104" s="77">
        <f t="shared" si="12"/>
        <v>10716</v>
      </c>
    </row>
    <row r="105" spans="1:7" x14ac:dyDescent="0.25">
      <c r="A105" s="250">
        <v>1</v>
      </c>
      <c r="B105" s="75" t="s">
        <v>52</v>
      </c>
      <c r="C105" s="76">
        <v>340</v>
      </c>
      <c r="D105" s="77">
        <v>4055</v>
      </c>
      <c r="E105" s="78">
        <v>11</v>
      </c>
      <c r="F105" s="11">
        <f t="shared" si="11"/>
        <v>131</v>
      </c>
      <c r="G105" s="77">
        <f t="shared" si="12"/>
        <v>44605</v>
      </c>
    </row>
    <row r="106" spans="1:7" ht="18" customHeight="1" x14ac:dyDescent="0.25">
      <c r="A106" s="250">
        <v>1</v>
      </c>
      <c r="B106" s="75" t="s">
        <v>60</v>
      </c>
      <c r="C106" s="76">
        <v>340</v>
      </c>
      <c r="D106" s="77">
        <v>2326</v>
      </c>
      <c r="E106" s="78">
        <v>11</v>
      </c>
      <c r="F106" s="11">
        <f t="shared" si="11"/>
        <v>75</v>
      </c>
      <c r="G106" s="77">
        <f t="shared" si="12"/>
        <v>25586</v>
      </c>
    </row>
    <row r="107" spans="1:7" x14ac:dyDescent="0.25">
      <c r="A107" s="250">
        <v>1</v>
      </c>
      <c r="B107" s="75" t="s">
        <v>53</v>
      </c>
      <c r="C107" s="76">
        <v>340</v>
      </c>
      <c r="D107" s="77">
        <v>3240</v>
      </c>
      <c r="E107" s="78">
        <v>9.5</v>
      </c>
      <c r="F107" s="11">
        <f t="shared" si="11"/>
        <v>91</v>
      </c>
      <c r="G107" s="77">
        <f t="shared" si="12"/>
        <v>30780</v>
      </c>
    </row>
    <row r="108" spans="1:7" x14ac:dyDescent="0.25">
      <c r="A108" s="250">
        <v>1</v>
      </c>
      <c r="B108" s="75" t="s">
        <v>61</v>
      </c>
      <c r="C108" s="76">
        <v>340</v>
      </c>
      <c r="D108" s="77">
        <v>520</v>
      </c>
      <c r="E108" s="78">
        <v>20.100000000000001</v>
      </c>
      <c r="F108" s="11">
        <f t="shared" si="11"/>
        <v>31</v>
      </c>
      <c r="G108" s="77">
        <f t="shared" si="12"/>
        <v>10452</v>
      </c>
    </row>
    <row r="109" spans="1:7" x14ac:dyDescent="0.25">
      <c r="A109" s="250">
        <v>1</v>
      </c>
      <c r="B109" s="75" t="s">
        <v>57</v>
      </c>
      <c r="C109" s="76">
        <v>340</v>
      </c>
      <c r="D109" s="77">
        <v>1800</v>
      </c>
      <c r="E109" s="78">
        <v>10.5</v>
      </c>
      <c r="F109" s="11">
        <f t="shared" si="11"/>
        <v>56</v>
      </c>
      <c r="G109" s="77">
        <f t="shared" si="12"/>
        <v>18900</v>
      </c>
    </row>
    <row r="110" spans="1:7" x14ac:dyDescent="0.25">
      <c r="A110" s="250">
        <v>1</v>
      </c>
      <c r="B110" s="75" t="s">
        <v>224</v>
      </c>
      <c r="C110" s="76">
        <v>340</v>
      </c>
      <c r="D110" s="77">
        <v>117</v>
      </c>
      <c r="E110" s="456">
        <v>15</v>
      </c>
      <c r="F110" s="11">
        <f t="shared" si="11"/>
        <v>5</v>
      </c>
      <c r="G110" s="77">
        <f t="shared" si="12"/>
        <v>1755</v>
      </c>
    </row>
    <row r="111" spans="1:7" s="79" customFormat="1" ht="16.5" customHeight="1" x14ac:dyDescent="0.25">
      <c r="A111" s="250">
        <v>1</v>
      </c>
      <c r="B111" s="80" t="s">
        <v>5</v>
      </c>
      <c r="C111" s="76"/>
      <c r="D111" s="457">
        <f>SUM(D102:D110)</f>
        <v>17295</v>
      </c>
      <c r="E111" s="83">
        <f>G111/D111</f>
        <v>10.060769008383925</v>
      </c>
      <c r="F111" s="52">
        <f>SUM(F102:F110)</f>
        <v>513</v>
      </c>
      <c r="G111" s="82">
        <f>SUM(G102:G110)</f>
        <v>174001</v>
      </c>
    </row>
    <row r="112" spans="1:7" s="79" customFormat="1" ht="18.75" customHeight="1" x14ac:dyDescent="0.25">
      <c r="A112" s="250">
        <v>1</v>
      </c>
      <c r="B112" s="84" t="s">
        <v>6</v>
      </c>
      <c r="C112" s="12"/>
      <c r="D112" s="419"/>
      <c r="E112" s="11"/>
      <c r="F112" s="11"/>
      <c r="G112" s="77"/>
    </row>
    <row r="113" spans="1:7" s="79" customFormat="1" ht="27" customHeight="1" x14ac:dyDescent="0.25">
      <c r="A113" s="250">
        <v>1</v>
      </c>
      <c r="B113" s="47" t="s">
        <v>240</v>
      </c>
      <c r="C113" s="12"/>
      <c r="D113" s="419">
        <f>SUM(D114:D115)</f>
        <v>12900</v>
      </c>
      <c r="E113" s="11"/>
      <c r="F113" s="11"/>
      <c r="G113" s="77"/>
    </row>
    <row r="114" spans="1:7" s="79" customFormat="1" ht="45" x14ac:dyDescent="0.25">
      <c r="A114" s="250">
        <v>1</v>
      </c>
      <c r="B114" s="458" t="s">
        <v>170</v>
      </c>
      <c r="C114" s="12"/>
      <c r="D114" s="419">
        <v>300</v>
      </c>
      <c r="E114" s="11"/>
      <c r="F114" s="11"/>
      <c r="G114" s="77"/>
    </row>
    <row r="115" spans="1:7" s="79" customFormat="1" x14ac:dyDescent="0.25">
      <c r="A115" s="250">
        <v>1</v>
      </c>
      <c r="B115" s="424" t="s">
        <v>172</v>
      </c>
      <c r="C115" s="12"/>
      <c r="D115" s="419">
        <v>12600</v>
      </c>
      <c r="E115" s="11"/>
      <c r="F115" s="11"/>
      <c r="G115" s="77"/>
    </row>
    <row r="116" spans="1:7" s="79" customFormat="1" x14ac:dyDescent="0.25">
      <c r="A116" s="250">
        <v>1</v>
      </c>
      <c r="B116" s="13" t="s">
        <v>101</v>
      </c>
      <c r="C116" s="12"/>
      <c r="D116" s="419">
        <v>1490</v>
      </c>
      <c r="E116" s="11"/>
      <c r="F116" s="11"/>
      <c r="G116" s="77"/>
    </row>
    <row r="117" spans="1:7" s="79" customFormat="1" ht="30" x14ac:dyDescent="0.25">
      <c r="A117" s="250">
        <v>1</v>
      </c>
      <c r="B117" s="13" t="s">
        <v>102</v>
      </c>
      <c r="C117" s="12"/>
      <c r="D117" s="419">
        <f>29000-1000</f>
        <v>28000</v>
      </c>
      <c r="E117" s="11"/>
      <c r="F117" s="11"/>
      <c r="G117" s="77"/>
    </row>
    <row r="118" spans="1:7" s="79" customFormat="1" ht="16.5" customHeight="1" x14ac:dyDescent="0.25">
      <c r="A118" s="250">
        <v>1</v>
      </c>
      <c r="B118" s="424" t="s">
        <v>173</v>
      </c>
      <c r="C118" s="12"/>
      <c r="D118" s="419">
        <v>28000</v>
      </c>
      <c r="E118" s="11"/>
      <c r="F118" s="11"/>
      <c r="G118" s="77"/>
    </row>
    <row r="119" spans="1:7" s="79" customFormat="1" ht="52.5" customHeight="1" x14ac:dyDescent="0.25">
      <c r="A119" s="250">
        <v>1</v>
      </c>
      <c r="B119" s="13" t="s">
        <v>223</v>
      </c>
      <c r="C119" s="12"/>
      <c r="D119" s="419">
        <v>23000</v>
      </c>
      <c r="E119" s="11"/>
      <c r="F119" s="11"/>
      <c r="G119" s="77"/>
    </row>
    <row r="120" spans="1:7" s="79" customFormat="1" x14ac:dyDescent="0.25">
      <c r="A120" s="250">
        <v>1</v>
      </c>
      <c r="B120" s="52" t="s">
        <v>119</v>
      </c>
      <c r="C120" s="81"/>
      <c r="D120" s="426">
        <f>D113+ROUND(D116*3.2,0)+D117+D119</f>
        <v>68668</v>
      </c>
      <c r="E120" s="11"/>
      <c r="F120" s="11"/>
      <c r="G120" s="77"/>
    </row>
    <row r="121" spans="1:7" s="79" customFormat="1" x14ac:dyDescent="0.25">
      <c r="A121" s="250">
        <v>1</v>
      </c>
      <c r="B121" s="253" t="s">
        <v>103</v>
      </c>
      <c r="C121" s="81"/>
      <c r="D121" s="427">
        <f>SUM(D122:D125)</f>
        <v>8010</v>
      </c>
      <c r="E121" s="11"/>
      <c r="F121" s="11"/>
      <c r="G121" s="77"/>
    </row>
    <row r="122" spans="1:7" s="79" customFormat="1" x14ac:dyDescent="0.25">
      <c r="A122" s="250">
        <v>1</v>
      </c>
      <c r="B122" s="57" t="s">
        <v>19</v>
      </c>
      <c r="C122" s="81"/>
      <c r="D122" s="419">
        <v>6910</v>
      </c>
      <c r="E122" s="11"/>
      <c r="F122" s="11"/>
      <c r="G122" s="77"/>
    </row>
    <row r="123" spans="1:7" s="79" customFormat="1" ht="30" x14ac:dyDescent="0.25">
      <c r="A123" s="250">
        <v>1</v>
      </c>
      <c r="B123" s="455" t="s">
        <v>29</v>
      </c>
      <c r="C123" s="81"/>
      <c r="D123" s="419">
        <v>100</v>
      </c>
      <c r="E123" s="11"/>
      <c r="F123" s="11"/>
      <c r="G123" s="77"/>
    </row>
    <row r="124" spans="1:7" s="79" customFormat="1" x14ac:dyDescent="0.25">
      <c r="A124" s="250">
        <v>1</v>
      </c>
      <c r="B124" s="57" t="s">
        <v>31</v>
      </c>
      <c r="C124" s="81"/>
      <c r="D124" s="419">
        <v>900</v>
      </c>
      <c r="E124" s="11"/>
      <c r="F124" s="11"/>
      <c r="G124" s="77"/>
    </row>
    <row r="125" spans="1:7" s="79" customFormat="1" x14ac:dyDescent="0.25">
      <c r="A125" s="250">
        <v>1</v>
      </c>
      <c r="B125" s="57" t="s">
        <v>62</v>
      </c>
      <c r="C125" s="81"/>
      <c r="D125" s="419">
        <v>100</v>
      </c>
      <c r="E125" s="11"/>
      <c r="F125" s="11"/>
      <c r="G125" s="77"/>
    </row>
    <row r="126" spans="1:7" s="79" customFormat="1" x14ac:dyDescent="0.25">
      <c r="A126" s="250">
        <v>1</v>
      </c>
      <c r="B126" s="29" t="s">
        <v>7</v>
      </c>
      <c r="C126" s="81"/>
      <c r="D126" s="426"/>
      <c r="E126" s="11"/>
      <c r="F126" s="11"/>
      <c r="G126" s="77"/>
    </row>
    <row r="127" spans="1:7" s="79" customFormat="1" ht="15.75" x14ac:dyDescent="0.25">
      <c r="A127" s="250">
        <v>1</v>
      </c>
      <c r="B127" s="349" t="s">
        <v>109</v>
      </c>
      <c r="C127" s="81"/>
      <c r="D127" s="426"/>
      <c r="E127" s="11"/>
      <c r="F127" s="11"/>
      <c r="G127" s="77"/>
    </row>
    <row r="128" spans="1:7" s="79" customFormat="1" x14ac:dyDescent="0.25">
      <c r="A128" s="250">
        <v>1</v>
      </c>
      <c r="B128" s="6" t="s">
        <v>53</v>
      </c>
      <c r="C128" s="48">
        <v>340</v>
      </c>
      <c r="D128" s="419">
        <v>100</v>
      </c>
      <c r="E128" s="432">
        <v>8.5</v>
      </c>
      <c r="F128" s="11">
        <f>ROUND(G128/C128,0)</f>
        <v>3</v>
      </c>
      <c r="G128" s="77">
        <f>ROUND(D128*E128,0)</f>
        <v>850</v>
      </c>
    </row>
    <row r="129" spans="1:7" s="79" customFormat="1" x14ac:dyDescent="0.25">
      <c r="A129" s="250">
        <v>1</v>
      </c>
      <c r="B129" s="6" t="s">
        <v>60</v>
      </c>
      <c r="C129" s="48">
        <v>340</v>
      </c>
      <c r="D129" s="419"/>
      <c r="E129" s="432">
        <v>8.5</v>
      </c>
      <c r="F129" s="11">
        <f t="shared" ref="F129:F130" si="13">ROUND(G129/C129,0)</f>
        <v>0</v>
      </c>
      <c r="G129" s="77">
        <f t="shared" ref="G129:G130" si="14">ROUND(D129*E129,0)</f>
        <v>0</v>
      </c>
    </row>
    <row r="130" spans="1:7" s="79" customFormat="1" x14ac:dyDescent="0.25">
      <c r="A130" s="250">
        <v>1</v>
      </c>
      <c r="B130" s="6" t="s">
        <v>11</v>
      </c>
      <c r="C130" s="48">
        <v>340</v>
      </c>
      <c r="D130" s="419">
        <v>100</v>
      </c>
      <c r="E130" s="432">
        <v>8.5</v>
      </c>
      <c r="F130" s="11">
        <f t="shared" si="13"/>
        <v>3</v>
      </c>
      <c r="G130" s="77">
        <f t="shared" si="14"/>
        <v>850</v>
      </c>
    </row>
    <row r="131" spans="1:7" s="79" customFormat="1" x14ac:dyDescent="0.25">
      <c r="A131" s="250">
        <v>1</v>
      </c>
      <c r="B131" s="352" t="s">
        <v>9</v>
      </c>
      <c r="C131" s="81"/>
      <c r="D131" s="440">
        <f>SUM(D128:D130)</f>
        <v>200</v>
      </c>
      <c r="E131" s="459">
        <f>E128</f>
        <v>8.5</v>
      </c>
      <c r="F131" s="102">
        <f t="shared" ref="F131:G131" si="15">SUM(F128:F130)</f>
        <v>6</v>
      </c>
      <c r="G131" s="441">
        <f t="shared" si="15"/>
        <v>1700</v>
      </c>
    </row>
    <row r="132" spans="1:7" s="79" customFormat="1" ht="18" customHeight="1" thickBot="1" x14ac:dyDescent="0.3">
      <c r="A132" s="250">
        <v>1</v>
      </c>
      <c r="B132" s="38" t="s">
        <v>99</v>
      </c>
      <c r="C132" s="443"/>
      <c r="D132" s="461">
        <f t="shared" ref="D132" si="16">D131</f>
        <v>200</v>
      </c>
      <c r="E132" s="462">
        <f t="shared" ref="E132:G132" si="17">E131</f>
        <v>8.5</v>
      </c>
      <c r="F132" s="446">
        <f t="shared" si="17"/>
        <v>6</v>
      </c>
      <c r="G132" s="446">
        <f t="shared" si="17"/>
        <v>1700</v>
      </c>
    </row>
    <row r="133" spans="1:7" s="452" customFormat="1" ht="15.75" thickBot="1" x14ac:dyDescent="0.3">
      <c r="A133" s="250">
        <v>1</v>
      </c>
      <c r="B133" s="447" t="s">
        <v>10</v>
      </c>
      <c r="C133" s="448"/>
      <c r="D133" s="463"/>
      <c r="E133" s="464"/>
      <c r="F133" s="465"/>
      <c r="G133" s="466"/>
    </row>
    <row r="134" spans="1:7" s="452" customFormat="1" ht="15" customHeight="1" x14ac:dyDescent="0.25">
      <c r="A134" s="250">
        <v>1</v>
      </c>
      <c r="B134" s="2"/>
      <c r="C134" s="404"/>
      <c r="D134" s="419"/>
      <c r="E134" s="77"/>
      <c r="F134" s="77"/>
      <c r="G134" s="77"/>
    </row>
    <row r="135" spans="1:7" ht="29.25" x14ac:dyDescent="0.25">
      <c r="A135" s="250">
        <v>1</v>
      </c>
      <c r="B135" s="467" t="s">
        <v>71</v>
      </c>
      <c r="C135" s="76"/>
      <c r="D135" s="419"/>
      <c r="E135" s="77"/>
      <c r="F135" s="77"/>
      <c r="G135" s="77"/>
    </row>
    <row r="136" spans="1:7" x14ac:dyDescent="0.25">
      <c r="A136" s="250">
        <v>1</v>
      </c>
      <c r="B136" s="340" t="s">
        <v>4</v>
      </c>
      <c r="C136" s="76"/>
      <c r="D136" s="419"/>
      <c r="E136" s="77"/>
      <c r="F136" s="77"/>
      <c r="G136" s="77"/>
    </row>
    <row r="137" spans="1:7" x14ac:dyDescent="0.25">
      <c r="A137" s="250">
        <v>1</v>
      </c>
      <c r="B137" s="26" t="s">
        <v>90</v>
      </c>
      <c r="C137" s="76">
        <v>340</v>
      </c>
      <c r="D137" s="77">
        <v>1185</v>
      </c>
      <c r="E137" s="468">
        <v>16.399999999999999</v>
      </c>
      <c r="F137" s="11">
        <f t="shared" ref="F137:F142" si="18">ROUND(G137/C137,0)</f>
        <v>57</v>
      </c>
      <c r="G137" s="77">
        <f t="shared" ref="G137:G142" si="19">ROUND(D137*E137,0)</f>
        <v>19434</v>
      </c>
    </row>
    <row r="138" spans="1:7" x14ac:dyDescent="0.25">
      <c r="A138" s="250">
        <v>1</v>
      </c>
      <c r="B138" s="26" t="s">
        <v>94</v>
      </c>
      <c r="C138" s="76">
        <v>340</v>
      </c>
      <c r="D138" s="77">
        <v>580</v>
      </c>
      <c r="E138" s="468">
        <v>14</v>
      </c>
      <c r="F138" s="11">
        <f t="shared" si="18"/>
        <v>24</v>
      </c>
      <c r="G138" s="77">
        <f t="shared" si="19"/>
        <v>8120</v>
      </c>
    </row>
    <row r="139" spans="1:7" x14ac:dyDescent="0.25">
      <c r="A139" s="250">
        <v>1</v>
      </c>
      <c r="B139" s="26" t="s">
        <v>95</v>
      </c>
      <c r="C139" s="76">
        <v>340</v>
      </c>
      <c r="D139" s="77">
        <v>487</v>
      </c>
      <c r="E139" s="468">
        <v>17.5</v>
      </c>
      <c r="F139" s="11">
        <f t="shared" si="18"/>
        <v>25</v>
      </c>
      <c r="G139" s="77">
        <f t="shared" si="19"/>
        <v>8523</v>
      </c>
    </row>
    <row r="140" spans="1:7" x14ac:dyDescent="0.25">
      <c r="A140" s="250">
        <v>1</v>
      </c>
      <c r="B140" s="26" t="s">
        <v>96</v>
      </c>
      <c r="C140" s="76">
        <v>340</v>
      </c>
      <c r="D140" s="77">
        <v>608</v>
      </c>
      <c r="E140" s="468">
        <v>15.5</v>
      </c>
      <c r="F140" s="11">
        <f t="shared" si="18"/>
        <v>28</v>
      </c>
      <c r="G140" s="77">
        <f t="shared" si="19"/>
        <v>9424</v>
      </c>
    </row>
    <row r="141" spans="1:7" x14ac:dyDescent="0.25">
      <c r="A141" s="250">
        <v>1</v>
      </c>
      <c r="B141" s="26" t="s">
        <v>63</v>
      </c>
      <c r="C141" s="76">
        <v>340</v>
      </c>
      <c r="D141" s="77">
        <v>1040</v>
      </c>
      <c r="E141" s="468">
        <v>24.6</v>
      </c>
      <c r="F141" s="11">
        <f t="shared" si="18"/>
        <v>75</v>
      </c>
      <c r="G141" s="77">
        <f t="shared" si="19"/>
        <v>25584</v>
      </c>
    </row>
    <row r="142" spans="1:7" x14ac:dyDescent="0.25">
      <c r="A142" s="250">
        <v>1</v>
      </c>
      <c r="B142" s="26" t="s">
        <v>97</v>
      </c>
      <c r="C142" s="76">
        <v>340</v>
      </c>
      <c r="D142" s="77">
        <f>2416+16</f>
        <v>2432</v>
      </c>
      <c r="E142" s="468">
        <v>7.6</v>
      </c>
      <c r="F142" s="11">
        <f t="shared" si="18"/>
        <v>54</v>
      </c>
      <c r="G142" s="77">
        <f t="shared" si="19"/>
        <v>18483</v>
      </c>
    </row>
    <row r="143" spans="1:7" s="79" customFormat="1" x14ac:dyDescent="0.25">
      <c r="A143" s="250">
        <v>1</v>
      </c>
      <c r="B143" s="80" t="s">
        <v>5</v>
      </c>
      <c r="C143" s="81"/>
      <c r="D143" s="82">
        <f>SUM(D137:D142)</f>
        <v>6332</v>
      </c>
      <c r="E143" s="367">
        <f>G143/D143</f>
        <v>14.1452937460518</v>
      </c>
      <c r="F143" s="3">
        <f>SUM(F137:F142)</f>
        <v>263</v>
      </c>
      <c r="G143" s="408">
        <f>SUM(G137:G142)</f>
        <v>89568</v>
      </c>
    </row>
    <row r="144" spans="1:7" s="79" customFormat="1" ht="17.25" customHeight="1" x14ac:dyDescent="0.25">
      <c r="A144" s="250">
        <v>1</v>
      </c>
      <c r="B144" s="84" t="s">
        <v>6</v>
      </c>
      <c r="C144" s="12"/>
      <c r="D144" s="419"/>
      <c r="E144" s="418"/>
      <c r="F144" s="418"/>
      <c r="G144" s="94"/>
    </row>
    <row r="145" spans="1:7" s="79" customFormat="1" ht="32.25" customHeight="1" x14ac:dyDescent="0.25">
      <c r="A145" s="250">
        <v>1</v>
      </c>
      <c r="B145" s="47" t="s">
        <v>240</v>
      </c>
      <c r="C145" s="12"/>
      <c r="D145" s="419">
        <f>D146</f>
        <v>42700</v>
      </c>
      <c r="E145" s="418"/>
      <c r="F145" s="418"/>
      <c r="G145" s="94"/>
    </row>
    <row r="146" spans="1:7" s="79" customFormat="1" ht="18.75" customHeight="1" x14ac:dyDescent="0.25">
      <c r="A146" s="250">
        <v>1</v>
      </c>
      <c r="B146" s="47" t="s">
        <v>229</v>
      </c>
      <c r="C146" s="12"/>
      <c r="D146" s="419">
        <v>42700</v>
      </c>
      <c r="E146" s="418"/>
      <c r="F146" s="418"/>
      <c r="G146" s="94"/>
    </row>
    <row r="147" spans="1:7" s="79" customFormat="1" x14ac:dyDescent="0.25">
      <c r="A147" s="250">
        <v>1</v>
      </c>
      <c r="B147" s="13" t="s">
        <v>101</v>
      </c>
      <c r="C147" s="48"/>
      <c r="D147" s="419">
        <v>2500</v>
      </c>
      <c r="E147" s="418"/>
      <c r="F147" s="418"/>
      <c r="G147" s="94"/>
    </row>
    <row r="148" spans="1:7" s="79" customFormat="1" ht="30" x14ac:dyDescent="0.25">
      <c r="A148" s="250">
        <v>1</v>
      </c>
      <c r="B148" s="13" t="s">
        <v>102</v>
      </c>
      <c r="C148" s="48"/>
      <c r="D148" s="469"/>
      <c r="E148" s="418"/>
      <c r="F148" s="418"/>
      <c r="G148" s="94"/>
    </row>
    <row r="149" spans="1:7" s="79" customFormat="1" ht="15.75" customHeight="1" x14ac:dyDescent="0.25">
      <c r="A149" s="250">
        <v>1</v>
      </c>
      <c r="B149" s="52" t="s">
        <v>119</v>
      </c>
      <c r="C149" s="48"/>
      <c r="D149" s="426">
        <f t="shared" ref="D149" si="20">D145+ROUND(D147*3.2,0)+D148</f>
        <v>50700</v>
      </c>
      <c r="E149" s="418"/>
      <c r="F149" s="418"/>
      <c r="G149" s="94"/>
    </row>
    <row r="150" spans="1:7" s="79" customFormat="1" x14ac:dyDescent="0.25">
      <c r="A150" s="250">
        <v>1</v>
      </c>
      <c r="B150" s="470" t="s">
        <v>103</v>
      </c>
      <c r="C150" s="48"/>
      <c r="D150" s="427">
        <f>SUM(D151:D163)</f>
        <v>37545</v>
      </c>
      <c r="E150" s="418"/>
      <c r="F150" s="418"/>
      <c r="G150" s="94"/>
    </row>
    <row r="151" spans="1:7" s="79" customFormat="1" x14ac:dyDescent="0.25">
      <c r="A151" s="250">
        <v>1</v>
      </c>
      <c r="B151" s="26" t="s">
        <v>19</v>
      </c>
      <c r="C151" s="48"/>
      <c r="D151" s="419">
        <v>5368</v>
      </c>
      <c r="E151" s="418"/>
      <c r="F151" s="418"/>
      <c r="G151" s="94"/>
    </row>
    <row r="152" spans="1:7" s="79" customFormat="1" ht="30" x14ac:dyDescent="0.25">
      <c r="A152" s="250">
        <v>1</v>
      </c>
      <c r="B152" s="26" t="s">
        <v>123</v>
      </c>
      <c r="C152" s="48"/>
      <c r="D152" s="419">
        <v>5128</v>
      </c>
      <c r="E152" s="418"/>
      <c r="F152" s="418"/>
      <c r="G152" s="94"/>
    </row>
    <row r="153" spans="1:7" s="79" customFormat="1" x14ac:dyDescent="0.25">
      <c r="A153" s="250">
        <v>1</v>
      </c>
      <c r="B153" s="26" t="s">
        <v>31</v>
      </c>
      <c r="C153" s="48"/>
      <c r="D153" s="419">
        <v>2000</v>
      </c>
      <c r="E153" s="418"/>
      <c r="F153" s="418"/>
      <c r="G153" s="94"/>
    </row>
    <row r="154" spans="1:7" s="79" customFormat="1" x14ac:dyDescent="0.25">
      <c r="A154" s="250">
        <v>1</v>
      </c>
      <c r="B154" s="26" t="s">
        <v>104</v>
      </c>
      <c r="C154" s="48"/>
      <c r="D154" s="419">
        <v>900</v>
      </c>
      <c r="E154" s="418"/>
      <c r="F154" s="418"/>
      <c r="G154" s="94"/>
    </row>
    <row r="155" spans="1:7" s="79" customFormat="1" ht="30" x14ac:dyDescent="0.25">
      <c r="A155" s="250">
        <v>1</v>
      </c>
      <c r="B155" s="26" t="s">
        <v>68</v>
      </c>
      <c r="C155" s="48"/>
      <c r="D155" s="419">
        <v>4800</v>
      </c>
      <c r="E155" s="418"/>
      <c r="F155" s="418"/>
      <c r="G155" s="94"/>
    </row>
    <row r="156" spans="1:7" s="79" customFormat="1" x14ac:dyDescent="0.25">
      <c r="A156" s="250">
        <v>1</v>
      </c>
      <c r="B156" s="26" t="s">
        <v>17</v>
      </c>
      <c r="C156" s="48"/>
      <c r="D156" s="419">
        <v>540</v>
      </c>
      <c r="E156" s="418"/>
      <c r="F156" s="418"/>
      <c r="G156" s="94"/>
    </row>
    <row r="157" spans="1:7" s="79" customFormat="1" x14ac:dyDescent="0.25">
      <c r="A157" s="250">
        <v>1</v>
      </c>
      <c r="B157" s="26" t="s">
        <v>188</v>
      </c>
      <c r="C157" s="48"/>
      <c r="D157" s="419">
        <v>48</v>
      </c>
      <c r="E157" s="418"/>
      <c r="F157" s="418"/>
      <c r="G157" s="94"/>
    </row>
    <row r="158" spans="1:7" s="79" customFormat="1" x14ac:dyDescent="0.25">
      <c r="A158" s="250">
        <v>1</v>
      </c>
      <c r="B158" s="26" t="s">
        <v>186</v>
      </c>
      <c r="C158" s="48"/>
      <c r="D158" s="419">
        <v>3540</v>
      </c>
      <c r="E158" s="418"/>
      <c r="F158" s="418"/>
      <c r="G158" s="94"/>
    </row>
    <row r="159" spans="1:7" s="79" customFormat="1" x14ac:dyDescent="0.25">
      <c r="A159" s="250">
        <v>1</v>
      </c>
      <c r="B159" s="57" t="s">
        <v>187</v>
      </c>
      <c r="C159" s="48"/>
      <c r="D159" s="419">
        <v>2220</v>
      </c>
      <c r="E159" s="418"/>
      <c r="F159" s="418"/>
      <c r="G159" s="94"/>
    </row>
    <row r="160" spans="1:7" s="79" customFormat="1" x14ac:dyDescent="0.25">
      <c r="A160" s="250">
        <v>1</v>
      </c>
      <c r="B160" s="26" t="s">
        <v>183</v>
      </c>
      <c r="C160" s="48"/>
      <c r="D160" s="419">
        <v>1600</v>
      </c>
      <c r="E160" s="418"/>
      <c r="F160" s="418"/>
      <c r="G160" s="94"/>
    </row>
    <row r="161" spans="1:7" s="79" customFormat="1" ht="30" x14ac:dyDescent="0.25">
      <c r="A161" s="250">
        <v>1</v>
      </c>
      <c r="B161" s="26" t="s">
        <v>184</v>
      </c>
      <c r="C161" s="48"/>
      <c r="D161" s="419">
        <v>2436</v>
      </c>
      <c r="E161" s="418"/>
      <c r="F161" s="418"/>
      <c r="G161" s="94"/>
    </row>
    <row r="162" spans="1:7" s="79" customFormat="1" ht="30" x14ac:dyDescent="0.25">
      <c r="A162" s="250">
        <v>1</v>
      </c>
      <c r="B162" s="26" t="s">
        <v>185</v>
      </c>
      <c r="C162" s="48"/>
      <c r="D162" s="419">
        <v>6965</v>
      </c>
      <c r="E162" s="418"/>
      <c r="F162" s="418"/>
      <c r="G162" s="94"/>
    </row>
    <row r="163" spans="1:7" s="79" customFormat="1" x14ac:dyDescent="0.25">
      <c r="A163" s="250"/>
      <c r="B163" s="26" t="s">
        <v>244</v>
      </c>
      <c r="C163" s="48"/>
      <c r="D163" s="419">
        <v>2000</v>
      </c>
      <c r="E163" s="418"/>
      <c r="F163" s="418"/>
      <c r="G163" s="94"/>
    </row>
    <row r="164" spans="1:7" s="79" customFormat="1" ht="15.75" customHeight="1" x14ac:dyDescent="0.25">
      <c r="A164" s="250">
        <v>1</v>
      </c>
      <c r="B164" s="29" t="s">
        <v>7</v>
      </c>
      <c r="C164" s="48"/>
      <c r="D164" s="469"/>
      <c r="E164" s="418"/>
      <c r="F164" s="418"/>
      <c r="G164" s="94"/>
    </row>
    <row r="165" spans="1:7" s="79" customFormat="1" ht="18.75" customHeight="1" x14ac:dyDescent="0.25">
      <c r="A165" s="250">
        <v>1</v>
      </c>
      <c r="B165" s="30" t="s">
        <v>109</v>
      </c>
      <c r="C165" s="48"/>
      <c r="D165" s="469"/>
      <c r="E165" s="418"/>
      <c r="F165" s="471"/>
      <c r="G165" s="472"/>
    </row>
    <row r="166" spans="1:7" s="79" customFormat="1" ht="18.75" customHeight="1" x14ac:dyDescent="0.25">
      <c r="A166" s="250">
        <v>1</v>
      </c>
      <c r="B166" s="26" t="s">
        <v>97</v>
      </c>
      <c r="C166" s="48">
        <v>330</v>
      </c>
      <c r="D166" s="469">
        <f>480+68+101</f>
        <v>649</v>
      </c>
      <c r="E166" s="473">
        <v>5.5</v>
      </c>
      <c r="F166" s="11">
        <f>ROUND(G166/C166,0)</f>
        <v>11</v>
      </c>
      <c r="G166" s="77">
        <f>ROUND(D166*E166,0)</f>
        <v>3570</v>
      </c>
    </row>
    <row r="167" spans="1:7" s="79" customFormat="1" ht="16.5" customHeight="1" x14ac:dyDescent="0.25">
      <c r="A167" s="250">
        <v>1</v>
      </c>
      <c r="B167" s="26" t="s">
        <v>63</v>
      </c>
      <c r="C167" s="48">
        <v>330</v>
      </c>
      <c r="D167" s="469">
        <f>70+28</f>
        <v>98</v>
      </c>
      <c r="E167" s="473">
        <v>30</v>
      </c>
      <c r="F167" s="11">
        <f>ROUND(G167/C167,0)</f>
        <v>9</v>
      </c>
      <c r="G167" s="77">
        <f>ROUND(D167*E167,0)</f>
        <v>2940</v>
      </c>
    </row>
    <row r="168" spans="1:7" s="79" customFormat="1" ht="17.25" customHeight="1" x14ac:dyDescent="0.25">
      <c r="A168" s="250">
        <v>1</v>
      </c>
      <c r="B168" s="29" t="s">
        <v>9</v>
      </c>
      <c r="C168" s="474"/>
      <c r="D168" s="475">
        <f>D166+D167</f>
        <v>747</v>
      </c>
      <c r="E168" s="459">
        <f>G168/D168</f>
        <v>8.714859437751004</v>
      </c>
      <c r="F168" s="476">
        <f t="shared" ref="F168" si="21">F166+F167</f>
        <v>20</v>
      </c>
      <c r="G168" s="476">
        <f>G166+G167</f>
        <v>6510</v>
      </c>
    </row>
    <row r="169" spans="1:7" s="79" customFormat="1" ht="16.5" customHeight="1" x14ac:dyDescent="0.25">
      <c r="A169" s="250">
        <v>1</v>
      </c>
      <c r="B169" s="30" t="s">
        <v>20</v>
      </c>
      <c r="C169" s="48"/>
      <c r="D169" s="469"/>
      <c r="E169" s="473"/>
      <c r="F169" s="11"/>
      <c r="G169" s="77"/>
    </row>
    <row r="170" spans="1:7" s="79" customFormat="1" ht="14.25" customHeight="1" x14ac:dyDescent="0.25">
      <c r="A170" s="250">
        <v>1</v>
      </c>
      <c r="B170" s="203" t="s">
        <v>97</v>
      </c>
      <c r="C170" s="48">
        <v>240</v>
      </c>
      <c r="D170" s="469">
        <f>1426+32+5+1</f>
        <v>1464</v>
      </c>
      <c r="E170" s="473">
        <v>5.5</v>
      </c>
      <c r="F170" s="11">
        <f>ROUND(G170/C170,0)</f>
        <v>34</v>
      </c>
      <c r="G170" s="77">
        <f>ROUND(D170*E170,0)</f>
        <v>8052</v>
      </c>
    </row>
    <row r="171" spans="1:7" s="79" customFormat="1" ht="14.25" customHeight="1" x14ac:dyDescent="0.25">
      <c r="A171" s="250">
        <v>1</v>
      </c>
      <c r="B171" s="203" t="s">
        <v>91</v>
      </c>
      <c r="C171" s="439">
        <v>240</v>
      </c>
      <c r="D171" s="469">
        <f>800+3+8+2+23+9</f>
        <v>845</v>
      </c>
      <c r="E171" s="477">
        <v>4</v>
      </c>
      <c r="F171" s="11">
        <f>ROUND(G171/C171,0)</f>
        <v>14</v>
      </c>
      <c r="G171" s="77">
        <f>ROUND(D171*E171,0)</f>
        <v>3380</v>
      </c>
    </row>
    <row r="172" spans="1:7" s="79" customFormat="1" ht="18.75" customHeight="1" x14ac:dyDescent="0.25">
      <c r="A172" s="250">
        <v>1</v>
      </c>
      <c r="B172" s="352" t="s">
        <v>111</v>
      </c>
      <c r="C172" s="48"/>
      <c r="D172" s="478">
        <f>SUM(D170:D171)</f>
        <v>2309</v>
      </c>
      <c r="E172" s="436">
        <f t="shared" ref="E172:E173" si="22">G172/D172</f>
        <v>4.9510610653962752</v>
      </c>
      <c r="F172" s="479">
        <f t="shared" ref="F172:G172" si="23">SUM(F170:F171)</f>
        <v>48</v>
      </c>
      <c r="G172" s="479">
        <f t="shared" si="23"/>
        <v>11432</v>
      </c>
    </row>
    <row r="173" spans="1:7" s="79" customFormat="1" ht="24.75" customHeight="1" thickBot="1" x14ac:dyDescent="0.3">
      <c r="A173" s="250">
        <v>1</v>
      </c>
      <c r="B173" s="38" t="s">
        <v>99</v>
      </c>
      <c r="C173" s="480"/>
      <c r="D173" s="481">
        <f>D168+D172</f>
        <v>3056</v>
      </c>
      <c r="E173" s="482">
        <f t="shared" si="22"/>
        <v>5.8710732984293195</v>
      </c>
      <c r="F173" s="483">
        <f>F168+F172</f>
        <v>68</v>
      </c>
      <c r="G173" s="483">
        <f>G168+G172</f>
        <v>17942</v>
      </c>
    </row>
    <row r="174" spans="1:7" s="452" customFormat="1" ht="19.5" customHeight="1" thickBot="1" x14ac:dyDescent="0.3">
      <c r="A174" s="250">
        <v>1</v>
      </c>
      <c r="B174" s="447" t="s">
        <v>10</v>
      </c>
      <c r="C174" s="448"/>
      <c r="D174" s="463"/>
      <c r="E174" s="464"/>
      <c r="F174" s="465"/>
      <c r="G174" s="466"/>
    </row>
    <row r="175" spans="1:7" s="452" customFormat="1" ht="48" customHeight="1" x14ac:dyDescent="0.25">
      <c r="A175" s="250">
        <v>1</v>
      </c>
      <c r="B175" s="484" t="s">
        <v>72</v>
      </c>
      <c r="C175" s="485"/>
      <c r="D175" s="486"/>
      <c r="E175" s="487"/>
      <c r="F175" s="487"/>
      <c r="G175" s="487"/>
    </row>
    <row r="176" spans="1:7" s="452" customFormat="1" x14ac:dyDescent="0.25">
      <c r="A176" s="250">
        <v>1</v>
      </c>
      <c r="B176" s="488" t="s">
        <v>143</v>
      </c>
      <c r="C176" s="345"/>
      <c r="D176" s="489"/>
      <c r="E176" s="472"/>
      <c r="F176" s="472"/>
      <c r="G176" s="472"/>
    </row>
    <row r="177" spans="1:7" s="452" customFormat="1" ht="30" x14ac:dyDescent="0.25">
      <c r="A177" s="250">
        <v>1</v>
      </c>
      <c r="B177" s="47" t="s">
        <v>240</v>
      </c>
      <c r="C177" s="12"/>
      <c r="D177" s="489">
        <f>D179+D180+D178/2.7</f>
        <v>102066.29629629629</v>
      </c>
      <c r="E177" s="472"/>
      <c r="F177" s="472"/>
      <c r="G177" s="472"/>
    </row>
    <row r="178" spans="1:7" s="452" customFormat="1" x14ac:dyDescent="0.25">
      <c r="A178" s="250">
        <v>1</v>
      </c>
      <c r="B178" s="47" t="s">
        <v>215</v>
      </c>
      <c r="C178" s="12"/>
      <c r="D178" s="489">
        <v>3500</v>
      </c>
      <c r="E178" s="472"/>
      <c r="F178" s="472"/>
      <c r="G178" s="472"/>
    </row>
    <row r="179" spans="1:7" s="452" customFormat="1" x14ac:dyDescent="0.25">
      <c r="A179" s="250">
        <v>1</v>
      </c>
      <c r="B179" s="424" t="s">
        <v>155</v>
      </c>
      <c r="C179" s="12"/>
      <c r="D179" s="490">
        <v>12770</v>
      </c>
      <c r="E179" s="472"/>
      <c r="F179" s="472"/>
      <c r="G179" s="472"/>
    </row>
    <row r="180" spans="1:7" s="452" customFormat="1" x14ac:dyDescent="0.25">
      <c r="A180" s="250">
        <v>1</v>
      </c>
      <c r="B180" s="424" t="s">
        <v>172</v>
      </c>
      <c r="C180" s="12"/>
      <c r="D180" s="490">
        <v>88000</v>
      </c>
      <c r="E180" s="472"/>
      <c r="F180" s="472"/>
      <c r="G180" s="472"/>
    </row>
    <row r="181" spans="1:7" s="452" customFormat="1" x14ac:dyDescent="0.25">
      <c r="A181" s="250">
        <v>1</v>
      </c>
      <c r="B181" s="13" t="s">
        <v>101</v>
      </c>
      <c r="C181" s="12"/>
      <c r="D181" s="489">
        <f>D182+D183</f>
        <v>9652.9411764705874</v>
      </c>
      <c r="E181" s="472"/>
      <c r="F181" s="472"/>
      <c r="G181" s="472"/>
    </row>
    <row r="182" spans="1:7" s="452" customFormat="1" x14ac:dyDescent="0.25">
      <c r="A182" s="250">
        <v>1</v>
      </c>
      <c r="B182" s="13" t="s">
        <v>203</v>
      </c>
      <c r="C182" s="12"/>
      <c r="D182" s="489">
        <v>8500</v>
      </c>
      <c r="E182" s="472"/>
      <c r="F182" s="472"/>
      <c r="G182" s="472"/>
    </row>
    <row r="183" spans="1:7" s="452" customFormat="1" x14ac:dyDescent="0.25">
      <c r="A183" s="250">
        <v>1</v>
      </c>
      <c r="B183" s="13" t="s">
        <v>205</v>
      </c>
      <c r="C183" s="12"/>
      <c r="D183" s="489">
        <f>D184/8.5</f>
        <v>1152.9411764705883</v>
      </c>
      <c r="E183" s="472"/>
      <c r="F183" s="472"/>
      <c r="G183" s="472"/>
    </row>
    <row r="184" spans="1:7" s="452" customFormat="1" x14ac:dyDescent="0.25">
      <c r="A184" s="250">
        <v>1</v>
      </c>
      <c r="B184" s="49" t="s">
        <v>206</v>
      </c>
      <c r="C184" s="12"/>
      <c r="D184" s="490">
        <v>9800</v>
      </c>
      <c r="E184" s="472"/>
      <c r="F184" s="472"/>
      <c r="G184" s="472"/>
    </row>
    <row r="185" spans="1:7" s="452" customFormat="1" ht="30" x14ac:dyDescent="0.25">
      <c r="A185" s="250">
        <v>1</v>
      </c>
      <c r="B185" s="13" t="s">
        <v>102</v>
      </c>
      <c r="C185" s="12"/>
      <c r="D185" s="489"/>
      <c r="E185" s="472"/>
      <c r="F185" s="472"/>
      <c r="G185" s="472"/>
    </row>
    <row r="186" spans="1:7" s="452" customFormat="1" ht="18" customHeight="1" x14ac:dyDescent="0.25">
      <c r="A186" s="250">
        <v>1</v>
      </c>
      <c r="B186" s="376" t="s">
        <v>119</v>
      </c>
      <c r="C186" s="12"/>
      <c r="D186" s="491">
        <f>D177+ROUND(D182*3.2,0)+D184/3.9</f>
        <v>131779.11680911679</v>
      </c>
      <c r="E186" s="472"/>
      <c r="F186" s="472"/>
      <c r="G186" s="472"/>
    </row>
    <row r="187" spans="1:7" s="452" customFormat="1" ht="18" customHeight="1" x14ac:dyDescent="0.25">
      <c r="A187" s="250">
        <v>1</v>
      </c>
      <c r="B187" s="253" t="s">
        <v>103</v>
      </c>
      <c r="C187" s="492"/>
      <c r="D187" s="493"/>
      <c r="E187" s="494"/>
      <c r="F187" s="494"/>
      <c r="G187" s="494"/>
    </row>
    <row r="188" spans="1:7" s="452" customFormat="1" x14ac:dyDescent="0.25">
      <c r="A188" s="250">
        <v>1</v>
      </c>
      <c r="B188" s="29" t="s">
        <v>7</v>
      </c>
      <c r="C188" s="48"/>
      <c r="D188" s="495"/>
      <c r="E188" s="48"/>
      <c r="F188" s="48"/>
      <c r="G188" s="48"/>
    </row>
    <row r="189" spans="1:7" s="452" customFormat="1" x14ac:dyDescent="0.25">
      <c r="A189" s="250">
        <v>1</v>
      </c>
      <c r="B189" s="30" t="s">
        <v>20</v>
      </c>
      <c r="C189" s="48"/>
      <c r="D189" s="495"/>
      <c r="E189" s="48"/>
      <c r="F189" s="48"/>
      <c r="G189" s="48"/>
    </row>
    <row r="190" spans="1:7" s="452" customFormat="1" x14ac:dyDescent="0.25">
      <c r="A190" s="250">
        <v>1</v>
      </c>
      <c r="B190" s="203" t="s">
        <v>107</v>
      </c>
      <c r="C190" s="48">
        <v>240</v>
      </c>
      <c r="D190" s="495">
        <v>2467</v>
      </c>
      <c r="E190" s="473">
        <v>10</v>
      </c>
      <c r="F190" s="11">
        <f>ROUND(G190/C190,0)</f>
        <v>103</v>
      </c>
      <c r="G190" s="77">
        <f>ROUND(D190*E190,0)</f>
        <v>24670</v>
      </c>
    </row>
    <row r="191" spans="1:7" s="452" customFormat="1" x14ac:dyDescent="0.25">
      <c r="A191" s="250">
        <v>1</v>
      </c>
      <c r="B191" s="352" t="s">
        <v>111</v>
      </c>
      <c r="C191" s="48"/>
      <c r="D191" s="496">
        <f>D190</f>
        <v>2467</v>
      </c>
      <c r="E191" s="497">
        <f t="shared" ref="E191:G191" si="24">E190</f>
        <v>10</v>
      </c>
      <c r="F191" s="479">
        <f t="shared" si="24"/>
        <v>103</v>
      </c>
      <c r="G191" s="479">
        <f t="shared" si="24"/>
        <v>24670</v>
      </c>
    </row>
    <row r="192" spans="1:7" s="452" customFormat="1" ht="16.5" customHeight="1" thickBot="1" x14ac:dyDescent="0.3">
      <c r="A192" s="250">
        <v>1</v>
      </c>
      <c r="B192" s="38" t="s">
        <v>99</v>
      </c>
      <c r="C192" s="439"/>
      <c r="D192" s="498">
        <f>D191</f>
        <v>2467</v>
      </c>
      <c r="E192" s="482">
        <f t="shared" ref="E192" si="25">G192/D192</f>
        <v>10</v>
      </c>
      <c r="F192" s="483">
        <f t="shared" ref="F192:G192" si="26">F191</f>
        <v>103</v>
      </c>
      <c r="G192" s="483">
        <f t="shared" si="26"/>
        <v>24670</v>
      </c>
    </row>
    <row r="193" spans="1:7" s="452" customFormat="1" ht="15.75" customHeight="1" thickBot="1" x14ac:dyDescent="0.3">
      <c r="A193" s="250">
        <v>1</v>
      </c>
      <c r="B193" s="447" t="s">
        <v>10</v>
      </c>
      <c r="C193" s="448"/>
      <c r="D193" s="499"/>
      <c r="E193" s="450"/>
      <c r="F193" s="451"/>
      <c r="G193" s="450"/>
    </row>
    <row r="194" spans="1:7" s="452" customFormat="1" ht="15.75" customHeight="1" thickBot="1" x14ac:dyDescent="0.3">
      <c r="A194" s="250">
        <v>1</v>
      </c>
      <c r="B194" s="500"/>
      <c r="C194" s="501"/>
      <c r="D194" s="502"/>
      <c r="E194" s="503"/>
      <c r="F194" s="503"/>
      <c r="G194" s="503"/>
    </row>
    <row r="195" spans="1:7" s="452" customFormat="1" ht="14.25" customHeight="1" x14ac:dyDescent="0.25">
      <c r="A195" s="250">
        <v>1</v>
      </c>
      <c r="B195" s="504"/>
      <c r="C195" s="404"/>
      <c r="D195" s="505"/>
      <c r="E195" s="472"/>
      <c r="F195" s="472"/>
      <c r="G195" s="472"/>
    </row>
    <row r="196" spans="1:7" ht="47.25" x14ac:dyDescent="0.25">
      <c r="A196" s="250">
        <v>1</v>
      </c>
      <c r="B196" s="506" t="s">
        <v>139</v>
      </c>
      <c r="C196" s="76"/>
      <c r="D196" s="507"/>
      <c r="E196" s="94"/>
      <c r="F196" s="94"/>
      <c r="G196" s="94"/>
    </row>
    <row r="197" spans="1:7" ht="24.75" customHeight="1" x14ac:dyDescent="0.25">
      <c r="A197" s="250">
        <v>1</v>
      </c>
      <c r="B197" s="340" t="s">
        <v>4</v>
      </c>
      <c r="C197" s="76"/>
      <c r="D197" s="507"/>
      <c r="E197" s="94"/>
      <c r="F197" s="94"/>
      <c r="G197" s="94"/>
    </row>
    <row r="198" spans="1:7" ht="21" customHeight="1" x14ac:dyDescent="0.25">
      <c r="A198" s="250">
        <v>1</v>
      </c>
      <c r="B198" s="26" t="s">
        <v>40</v>
      </c>
      <c r="C198" s="76">
        <v>330</v>
      </c>
      <c r="D198" s="507">
        <v>4194</v>
      </c>
      <c r="E198" s="508">
        <v>3</v>
      </c>
      <c r="F198" s="11">
        <f>ROUND(G198/C198,0)</f>
        <v>38</v>
      </c>
      <c r="G198" s="94">
        <f>ROUND(D198*E198,0)</f>
        <v>12582</v>
      </c>
    </row>
    <row r="199" spans="1:7" ht="18.75" customHeight="1" x14ac:dyDescent="0.25">
      <c r="A199" s="250">
        <v>1</v>
      </c>
      <c r="B199" s="509" t="s">
        <v>5</v>
      </c>
      <c r="C199" s="344"/>
      <c r="D199" s="510">
        <f>D198</f>
        <v>4194</v>
      </c>
      <c r="E199" s="436">
        <f>G199/D199</f>
        <v>3</v>
      </c>
      <c r="F199" s="408">
        <f>F198</f>
        <v>38</v>
      </c>
      <c r="G199" s="408">
        <f>G198</f>
        <v>12582</v>
      </c>
    </row>
    <row r="200" spans="1:7" x14ac:dyDescent="0.25">
      <c r="A200" s="250">
        <v>1</v>
      </c>
      <c r="B200" s="488" t="s">
        <v>143</v>
      </c>
      <c r="C200" s="345"/>
      <c r="D200" s="489"/>
      <c r="E200" s="83"/>
      <c r="F200" s="408"/>
      <c r="G200" s="408"/>
    </row>
    <row r="201" spans="1:7" ht="30" x14ac:dyDescent="0.25">
      <c r="A201" s="250">
        <v>1</v>
      </c>
      <c r="B201" s="47" t="s">
        <v>240</v>
      </c>
      <c r="C201" s="12"/>
      <c r="D201" s="489">
        <f>D202</f>
        <v>630</v>
      </c>
      <c r="E201" s="83"/>
      <c r="F201" s="408"/>
      <c r="G201" s="408"/>
    </row>
    <row r="202" spans="1:7" x14ac:dyDescent="0.25">
      <c r="A202" s="250">
        <v>1</v>
      </c>
      <c r="B202" s="424" t="s">
        <v>172</v>
      </c>
      <c r="C202" s="12"/>
      <c r="D202" s="489">
        <v>630</v>
      </c>
      <c r="E202" s="83"/>
      <c r="F202" s="408"/>
      <c r="G202" s="408"/>
    </row>
    <row r="203" spans="1:7" x14ac:dyDescent="0.25">
      <c r="A203" s="250">
        <v>1</v>
      </c>
      <c r="B203" s="13" t="s">
        <v>101</v>
      </c>
      <c r="C203" s="12"/>
      <c r="D203" s="489"/>
      <c r="E203" s="83"/>
      <c r="F203" s="408"/>
      <c r="G203" s="408"/>
    </row>
    <row r="204" spans="1:7" ht="30" x14ac:dyDescent="0.25">
      <c r="A204" s="250">
        <v>1</v>
      </c>
      <c r="B204" s="13" t="s">
        <v>102</v>
      </c>
      <c r="C204" s="12"/>
      <c r="D204" s="489"/>
      <c r="E204" s="83"/>
      <c r="F204" s="408"/>
      <c r="G204" s="408"/>
    </row>
    <row r="205" spans="1:7" ht="18" customHeight="1" x14ac:dyDescent="0.25">
      <c r="A205" s="250">
        <v>1</v>
      </c>
      <c r="B205" s="376" t="s">
        <v>119</v>
      </c>
      <c r="C205" s="12"/>
      <c r="D205" s="491">
        <f>D201+ROUND(D203*3.2,0)+D204</f>
        <v>630</v>
      </c>
      <c r="E205" s="83"/>
      <c r="F205" s="408"/>
      <c r="G205" s="408"/>
    </row>
    <row r="206" spans="1:7" x14ac:dyDescent="0.25">
      <c r="A206" s="250">
        <v>1</v>
      </c>
      <c r="B206" s="253" t="s">
        <v>103</v>
      </c>
      <c r="C206" s="12"/>
      <c r="D206" s="511">
        <f>SUM(D207:D208)</f>
        <v>716</v>
      </c>
      <c r="E206" s="83"/>
      <c r="F206" s="408"/>
      <c r="G206" s="408"/>
    </row>
    <row r="207" spans="1:7" ht="30" x14ac:dyDescent="0.25">
      <c r="A207" s="250">
        <v>1</v>
      </c>
      <c r="B207" s="369" t="s">
        <v>113</v>
      </c>
      <c r="C207" s="12"/>
      <c r="D207" s="512">
        <v>576</v>
      </c>
      <c r="E207" s="83"/>
      <c r="F207" s="408"/>
      <c r="G207" s="408"/>
    </row>
    <row r="208" spans="1:7" ht="45" x14ac:dyDescent="0.25">
      <c r="A208" s="250">
        <v>1</v>
      </c>
      <c r="B208" s="27" t="s">
        <v>209</v>
      </c>
      <c r="C208" s="12"/>
      <c r="D208" s="513">
        <v>140</v>
      </c>
      <c r="E208" s="83"/>
      <c r="F208" s="408"/>
      <c r="G208" s="408"/>
    </row>
    <row r="209" spans="1:7" ht="17.25" customHeight="1" x14ac:dyDescent="0.25">
      <c r="A209" s="250">
        <v>1</v>
      </c>
      <c r="B209" s="30" t="s">
        <v>7</v>
      </c>
      <c r="C209" s="81"/>
      <c r="D209" s="507"/>
      <c r="E209" s="418"/>
      <c r="F209" s="418"/>
      <c r="G209" s="94"/>
    </row>
    <row r="210" spans="1:7" ht="17.25" customHeight="1" x14ac:dyDescent="0.25">
      <c r="A210" s="250">
        <v>1</v>
      </c>
      <c r="B210" s="30" t="s">
        <v>109</v>
      </c>
      <c r="C210" s="48"/>
      <c r="D210" s="507"/>
      <c r="E210" s="418"/>
      <c r="F210" s="471"/>
      <c r="G210" s="472"/>
    </row>
    <row r="211" spans="1:7" ht="17.25" customHeight="1" x14ac:dyDescent="0.25">
      <c r="A211" s="250">
        <v>1</v>
      </c>
      <c r="B211" s="6" t="s">
        <v>40</v>
      </c>
      <c r="C211" s="48">
        <v>330</v>
      </c>
      <c r="D211" s="507">
        <v>110</v>
      </c>
      <c r="E211" s="508">
        <v>8</v>
      </c>
      <c r="F211" s="11">
        <f>ROUND(G211/C211,0)</f>
        <v>3</v>
      </c>
      <c r="G211" s="94">
        <f>ROUND(D211*E211,0)</f>
        <v>880</v>
      </c>
    </row>
    <row r="212" spans="1:7" ht="18" customHeight="1" x14ac:dyDescent="0.25">
      <c r="A212" s="250">
        <v>1</v>
      </c>
      <c r="B212" s="29" t="s">
        <v>9</v>
      </c>
      <c r="C212" s="474"/>
      <c r="D212" s="496">
        <f t="shared" ref="D212" si="27">D211</f>
        <v>110</v>
      </c>
      <c r="E212" s="103">
        <f t="shared" ref="E212:G212" si="28">E211</f>
        <v>8</v>
      </c>
      <c r="F212" s="479">
        <f t="shared" si="28"/>
        <v>3</v>
      </c>
      <c r="G212" s="479">
        <f t="shared" si="28"/>
        <v>880</v>
      </c>
    </row>
    <row r="213" spans="1:7" ht="19.5" customHeight="1" x14ac:dyDescent="0.25">
      <c r="A213" s="250">
        <v>1</v>
      </c>
      <c r="B213" s="30" t="s">
        <v>20</v>
      </c>
      <c r="C213" s="48"/>
      <c r="D213" s="507"/>
      <c r="E213" s="418"/>
      <c r="F213" s="471"/>
      <c r="G213" s="472"/>
    </row>
    <row r="214" spans="1:7" ht="16.5" customHeight="1" x14ac:dyDescent="0.25">
      <c r="A214" s="250">
        <v>1</v>
      </c>
      <c r="B214" s="203" t="s">
        <v>40</v>
      </c>
      <c r="C214" s="48">
        <v>240</v>
      </c>
      <c r="D214" s="507">
        <v>4444</v>
      </c>
      <c r="E214" s="508">
        <v>3</v>
      </c>
      <c r="F214" s="11">
        <f>ROUND(G214/C214,0)</f>
        <v>56</v>
      </c>
      <c r="G214" s="94">
        <f>ROUND(D214*E214,0)</f>
        <v>13332</v>
      </c>
    </row>
    <row r="215" spans="1:7" ht="21" customHeight="1" x14ac:dyDescent="0.25">
      <c r="A215" s="250">
        <v>1</v>
      </c>
      <c r="B215" s="352" t="s">
        <v>111</v>
      </c>
      <c r="C215" s="48"/>
      <c r="D215" s="496">
        <f>D214</f>
        <v>4444</v>
      </c>
      <c r="E215" s="436">
        <f t="shared" ref="E215:E216" si="29">G215/D215</f>
        <v>3</v>
      </c>
      <c r="F215" s="479">
        <f t="shared" ref="F215:G215" si="30">F214</f>
        <v>56</v>
      </c>
      <c r="G215" s="479">
        <f t="shared" si="30"/>
        <v>13332</v>
      </c>
    </row>
    <row r="216" spans="1:7" ht="21" customHeight="1" thickBot="1" x14ac:dyDescent="0.3">
      <c r="A216" s="250">
        <v>1</v>
      </c>
      <c r="B216" s="38" t="s">
        <v>99</v>
      </c>
      <c r="C216" s="480"/>
      <c r="D216" s="498">
        <f>D212+D215</f>
        <v>4554</v>
      </c>
      <c r="E216" s="482">
        <f t="shared" si="29"/>
        <v>3.1207729468599035</v>
      </c>
      <c r="F216" s="483">
        <f>F212+F215</f>
        <v>59</v>
      </c>
      <c r="G216" s="483">
        <f>G212+G215</f>
        <v>14212</v>
      </c>
    </row>
    <row r="217" spans="1:7" s="452" customFormat="1" ht="24.75" customHeight="1" thickBot="1" x14ac:dyDescent="0.3">
      <c r="A217" s="250">
        <v>1</v>
      </c>
      <c r="B217" s="447" t="s">
        <v>10</v>
      </c>
      <c r="C217" s="448"/>
      <c r="D217" s="449"/>
      <c r="E217" s="450"/>
      <c r="F217" s="451"/>
      <c r="G217" s="450"/>
    </row>
    <row r="218" spans="1:7" s="519" customFormat="1" ht="87.75" customHeight="1" thickBot="1" x14ac:dyDescent="0.3">
      <c r="A218" s="250">
        <v>1</v>
      </c>
      <c r="B218" s="514" t="s">
        <v>73</v>
      </c>
      <c r="C218" s="515"/>
      <c r="D218" s="516"/>
      <c r="E218" s="517"/>
      <c r="F218" s="517"/>
      <c r="G218" s="518"/>
    </row>
    <row r="219" spans="1:7" s="460" customFormat="1" ht="22.5" customHeight="1" x14ac:dyDescent="0.25">
      <c r="A219" s="250">
        <v>1</v>
      </c>
      <c r="B219" s="520" t="s">
        <v>4</v>
      </c>
      <c r="C219" s="44"/>
      <c r="D219" s="521"/>
      <c r="E219" s="472"/>
      <c r="F219" s="472"/>
      <c r="G219" s="472"/>
    </row>
    <row r="220" spans="1:7" s="460" customFormat="1" ht="16.5" customHeight="1" x14ac:dyDescent="0.25">
      <c r="A220" s="250">
        <v>1</v>
      </c>
      <c r="B220" s="75" t="s">
        <v>38</v>
      </c>
      <c r="C220" s="76">
        <v>320</v>
      </c>
      <c r="D220" s="171">
        <f>210+15</f>
        <v>225</v>
      </c>
      <c r="E220" s="522">
        <v>9.6999999999999993</v>
      </c>
      <c r="F220" s="11">
        <f>ROUND(G220/C220,0)</f>
        <v>7</v>
      </c>
      <c r="G220" s="94">
        <f>ROUND(D220*E220,0)</f>
        <v>2183</v>
      </c>
    </row>
    <row r="221" spans="1:7" s="460" customFormat="1" ht="21" customHeight="1" x14ac:dyDescent="0.25">
      <c r="A221" s="250">
        <v>1</v>
      </c>
      <c r="B221" s="509" t="s">
        <v>5</v>
      </c>
      <c r="C221" s="81"/>
      <c r="D221" s="170">
        <f>D220</f>
        <v>225</v>
      </c>
      <c r="E221" s="523">
        <f>E220</f>
        <v>9.6999999999999993</v>
      </c>
      <c r="F221" s="170">
        <f>F220</f>
        <v>7</v>
      </c>
      <c r="G221" s="170">
        <f>G220</f>
        <v>2183</v>
      </c>
    </row>
    <row r="222" spans="1:7" s="460" customFormat="1" x14ac:dyDescent="0.25">
      <c r="A222" s="250">
        <v>1</v>
      </c>
      <c r="B222" s="488" t="s">
        <v>143</v>
      </c>
      <c r="C222" s="345"/>
      <c r="D222" s="419"/>
      <c r="E222" s="3"/>
      <c r="F222" s="170"/>
      <c r="G222" s="472"/>
    </row>
    <row r="223" spans="1:7" s="460" customFormat="1" ht="30" x14ac:dyDescent="0.25">
      <c r="A223" s="250">
        <v>1</v>
      </c>
      <c r="B223" s="47" t="s">
        <v>240</v>
      </c>
      <c r="C223" s="12"/>
      <c r="D223" s="419">
        <f>D224</f>
        <v>3173</v>
      </c>
      <c r="E223" s="3"/>
      <c r="F223" s="170"/>
      <c r="G223" s="472"/>
    </row>
    <row r="224" spans="1:7" s="460" customFormat="1" x14ac:dyDescent="0.25">
      <c r="A224" s="250">
        <v>1</v>
      </c>
      <c r="B224" s="424" t="s">
        <v>172</v>
      </c>
      <c r="C224" s="12"/>
      <c r="D224" s="524">
        <v>3173</v>
      </c>
      <c r="E224" s="3"/>
      <c r="F224" s="170"/>
      <c r="G224" s="472"/>
    </row>
    <row r="225" spans="1:7" s="460" customFormat="1" x14ac:dyDescent="0.25">
      <c r="A225" s="250">
        <v>1</v>
      </c>
      <c r="B225" s="13" t="s">
        <v>101</v>
      </c>
      <c r="C225" s="12"/>
      <c r="D225" s="419"/>
      <c r="E225" s="3"/>
      <c r="F225" s="170"/>
      <c r="G225" s="472"/>
    </row>
    <row r="226" spans="1:7" s="460" customFormat="1" ht="30" x14ac:dyDescent="0.25">
      <c r="A226" s="250">
        <v>1</v>
      </c>
      <c r="B226" s="13" t="s">
        <v>102</v>
      </c>
      <c r="C226" s="12"/>
      <c r="D226" s="419"/>
      <c r="E226" s="3"/>
      <c r="F226" s="170"/>
      <c r="G226" s="472"/>
    </row>
    <row r="227" spans="1:7" s="460" customFormat="1" ht="18" customHeight="1" x14ac:dyDescent="0.25">
      <c r="A227" s="250">
        <v>1</v>
      </c>
      <c r="B227" s="376" t="s">
        <v>119</v>
      </c>
      <c r="C227" s="12"/>
      <c r="D227" s="426">
        <f>D223+ROUND(D225*3.2,0)+D226</f>
        <v>3173</v>
      </c>
      <c r="E227" s="3"/>
      <c r="F227" s="170"/>
      <c r="G227" s="472"/>
    </row>
    <row r="228" spans="1:7" s="460" customFormat="1" ht="24.75" customHeight="1" x14ac:dyDescent="0.25">
      <c r="A228" s="250">
        <v>1</v>
      </c>
      <c r="B228" s="138" t="s">
        <v>7</v>
      </c>
      <c r="C228" s="46"/>
      <c r="D228" s="525"/>
      <c r="E228" s="46"/>
      <c r="F228" s="46"/>
      <c r="G228" s="46"/>
    </row>
    <row r="229" spans="1:7" s="460" customFormat="1" ht="18" customHeight="1" x14ac:dyDescent="0.25">
      <c r="A229" s="250">
        <v>1</v>
      </c>
      <c r="B229" s="30" t="s">
        <v>109</v>
      </c>
      <c r="C229" s="46"/>
      <c r="D229" s="526"/>
      <c r="E229" s="46"/>
      <c r="F229" s="527"/>
      <c r="G229" s="527"/>
    </row>
    <row r="230" spans="1:7" s="460" customFormat="1" ht="18.75" customHeight="1" x14ac:dyDescent="0.25">
      <c r="A230" s="250">
        <v>1</v>
      </c>
      <c r="B230" s="203" t="s">
        <v>25</v>
      </c>
      <c r="C230" s="48">
        <v>240</v>
      </c>
      <c r="D230" s="419">
        <f>210-4</f>
        <v>206</v>
      </c>
      <c r="E230" s="252">
        <v>9.6999999999999993</v>
      </c>
      <c r="F230" s="11">
        <f>ROUND(G230/C230,0)</f>
        <v>8</v>
      </c>
      <c r="G230" s="94">
        <f>ROUND(D230*E230,0)</f>
        <v>1998</v>
      </c>
    </row>
    <row r="231" spans="1:7" s="460" customFormat="1" ht="18" customHeight="1" x14ac:dyDescent="0.25">
      <c r="A231" s="250">
        <v>1</v>
      </c>
      <c r="B231" s="352" t="s">
        <v>9</v>
      </c>
      <c r="C231" s="76"/>
      <c r="D231" s="440">
        <f t="shared" ref="D231" si="31">D230</f>
        <v>206</v>
      </c>
      <c r="E231" s="528">
        <f t="shared" ref="E231:G232" si="32">E230</f>
        <v>9.6999999999999993</v>
      </c>
      <c r="F231" s="102">
        <f t="shared" si="32"/>
        <v>8</v>
      </c>
      <c r="G231" s="102">
        <f t="shared" si="32"/>
        <v>1998</v>
      </c>
    </row>
    <row r="232" spans="1:7" s="460" customFormat="1" ht="24.75" customHeight="1" thickBot="1" x14ac:dyDescent="0.3">
      <c r="A232" s="250">
        <v>1</v>
      </c>
      <c r="B232" s="529" t="s">
        <v>99</v>
      </c>
      <c r="C232" s="76"/>
      <c r="D232" s="461">
        <f t="shared" ref="D232" si="33">D231</f>
        <v>206</v>
      </c>
      <c r="E232" s="530">
        <f t="shared" si="32"/>
        <v>9.6999999999999993</v>
      </c>
      <c r="F232" s="52">
        <f t="shared" si="32"/>
        <v>8</v>
      </c>
      <c r="G232" s="531">
        <f t="shared" si="32"/>
        <v>1998</v>
      </c>
    </row>
    <row r="233" spans="1:7" s="460" customFormat="1" ht="17.25" customHeight="1" thickBot="1" x14ac:dyDescent="0.3">
      <c r="A233" s="250">
        <v>1</v>
      </c>
      <c r="B233" s="42" t="s">
        <v>10</v>
      </c>
      <c r="C233" s="409"/>
      <c r="D233" s="410"/>
      <c r="E233" s="411"/>
      <c r="F233" s="411"/>
      <c r="G233" s="411"/>
    </row>
    <row r="234" spans="1:7" s="460" customFormat="1" ht="24.75" customHeight="1" x14ac:dyDescent="0.25">
      <c r="A234" s="250">
        <v>1</v>
      </c>
      <c r="B234" s="403" t="s">
        <v>112</v>
      </c>
      <c r="C234" s="404"/>
      <c r="D234" s="405"/>
      <c r="E234" s="406"/>
      <c r="F234" s="406"/>
      <c r="G234" s="406"/>
    </row>
    <row r="235" spans="1:7" s="460" customFormat="1" ht="31.5" customHeight="1" x14ac:dyDescent="0.25">
      <c r="A235" s="250">
        <v>1</v>
      </c>
      <c r="B235" s="5" t="s">
        <v>125</v>
      </c>
      <c r="C235" s="81"/>
      <c r="D235" s="407">
        <v>4262</v>
      </c>
      <c r="E235" s="81"/>
      <c r="F235" s="408"/>
      <c r="G235" s="408"/>
    </row>
    <row r="236" spans="1:7" s="460" customFormat="1" ht="31.5" customHeight="1" x14ac:dyDescent="0.25">
      <c r="A236" s="250">
        <v>1</v>
      </c>
      <c r="B236" s="5" t="s">
        <v>126</v>
      </c>
      <c r="C236" s="81"/>
      <c r="D236" s="407">
        <v>16044</v>
      </c>
      <c r="E236" s="81"/>
      <c r="F236" s="408"/>
      <c r="G236" s="408"/>
    </row>
    <row r="237" spans="1:7" s="460" customFormat="1" ht="19.5" customHeight="1" thickBot="1" x14ac:dyDescent="0.3">
      <c r="A237" s="250">
        <v>1</v>
      </c>
      <c r="B237" s="5" t="s">
        <v>148</v>
      </c>
      <c r="C237" s="81"/>
      <c r="D237" s="407">
        <v>215</v>
      </c>
      <c r="E237" s="81"/>
      <c r="F237" s="408"/>
      <c r="G237" s="408"/>
    </row>
    <row r="238" spans="1:7" s="460" customFormat="1" ht="17.25" customHeight="1" thickBot="1" x14ac:dyDescent="0.3">
      <c r="A238" s="250">
        <v>1</v>
      </c>
      <c r="B238" s="42" t="s">
        <v>10</v>
      </c>
      <c r="C238" s="409"/>
      <c r="D238" s="410"/>
      <c r="E238" s="411"/>
      <c r="F238" s="411"/>
      <c r="G238" s="411"/>
    </row>
  </sheetData>
  <sheetProtection selectLockedCells="1" selectUnlockedCells="1"/>
  <autoFilter ref="B8:G238"/>
  <mergeCells count="8">
    <mergeCell ref="F1:G1"/>
    <mergeCell ref="E2:G2"/>
    <mergeCell ref="B3:G4"/>
    <mergeCell ref="D5:D7"/>
    <mergeCell ref="F5:F7"/>
    <mergeCell ref="G5:G7"/>
    <mergeCell ref="C5:C7"/>
    <mergeCell ref="E5:E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88"/>
  <sheetViews>
    <sheetView zoomScale="90" zoomScaleNormal="90" zoomScaleSheetLayoutView="75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43.7109375" style="16" customWidth="1"/>
    <col min="2" max="2" width="10.28515625" style="16" customWidth="1"/>
    <col min="3" max="3" width="12.7109375" style="16" customWidth="1"/>
    <col min="4" max="4" width="11.42578125" style="186" customWidth="1"/>
    <col min="5" max="6" width="10.85546875" style="186" customWidth="1"/>
    <col min="7" max="16384" width="11.42578125" style="16"/>
  </cols>
  <sheetData>
    <row r="1" spans="1:196" x14ac:dyDescent="0.25">
      <c r="E1" s="187"/>
    </row>
    <row r="2" spans="1:196" ht="15" customHeight="1" x14ac:dyDescent="0.25">
      <c r="A2" s="625" t="s">
        <v>220</v>
      </c>
      <c r="B2" s="626"/>
      <c r="C2" s="626"/>
      <c r="D2" s="626"/>
      <c r="E2" s="626"/>
      <c r="F2" s="626"/>
    </row>
    <row r="3" spans="1:196" ht="15.75" thickBot="1" x14ac:dyDescent="0.3">
      <c r="A3" s="626"/>
      <c r="B3" s="626"/>
      <c r="C3" s="626"/>
      <c r="D3" s="626"/>
      <c r="E3" s="626"/>
      <c r="F3" s="626"/>
    </row>
    <row r="4" spans="1:196" ht="36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196" ht="24" customHeight="1" x14ac:dyDescent="0.3">
      <c r="A5" s="18"/>
      <c r="B5" s="601"/>
      <c r="C5" s="621"/>
      <c r="D5" s="607"/>
      <c r="E5" s="601"/>
      <c r="F5" s="604"/>
    </row>
    <row r="6" spans="1:196" ht="44.25" customHeight="1" thickBot="1" x14ac:dyDescent="0.3">
      <c r="A6" s="19" t="s">
        <v>3</v>
      </c>
      <c r="B6" s="602"/>
      <c r="C6" s="622"/>
      <c r="D6" s="608"/>
      <c r="E6" s="602"/>
      <c r="F6" s="605"/>
    </row>
    <row r="7" spans="1:196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196" s="4" customFormat="1" ht="29.25" x14ac:dyDescent="0.25">
      <c r="A8" s="64" t="s">
        <v>115</v>
      </c>
      <c r="B8" s="65"/>
      <c r="C8" s="65"/>
      <c r="D8" s="65"/>
      <c r="E8" s="65"/>
      <c r="F8" s="65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  <c r="FC8" s="16"/>
      <c r="FD8" s="16"/>
      <c r="FE8" s="16"/>
      <c r="FF8" s="16"/>
      <c r="FG8" s="16"/>
      <c r="FH8" s="16"/>
      <c r="FI8" s="16"/>
      <c r="FJ8" s="16"/>
      <c r="FK8" s="16"/>
      <c r="FL8" s="16"/>
      <c r="FM8" s="16"/>
      <c r="FN8" s="16"/>
      <c r="FO8" s="16"/>
      <c r="FP8" s="16"/>
      <c r="FQ8" s="16"/>
      <c r="FR8" s="16"/>
      <c r="FS8" s="16"/>
      <c r="FT8" s="16"/>
      <c r="FU8" s="16"/>
      <c r="FV8" s="16"/>
      <c r="FW8" s="16"/>
      <c r="FX8" s="16"/>
      <c r="FY8" s="16"/>
      <c r="FZ8" s="16"/>
      <c r="GA8" s="16"/>
      <c r="GB8" s="16"/>
      <c r="GC8" s="16"/>
      <c r="GD8" s="16"/>
      <c r="GE8" s="16"/>
      <c r="GF8" s="16"/>
      <c r="GG8" s="16"/>
      <c r="GH8" s="16"/>
      <c r="GI8" s="16"/>
      <c r="GJ8" s="16"/>
      <c r="GK8" s="16"/>
      <c r="GL8" s="16"/>
      <c r="GM8" s="16"/>
      <c r="GN8" s="16"/>
    </row>
    <row r="9" spans="1:196" s="4" customFormat="1" x14ac:dyDescent="0.25">
      <c r="A9" s="67" t="s">
        <v>4</v>
      </c>
      <c r="B9" s="68"/>
      <c r="C9" s="8"/>
      <c r="D9" s="8"/>
      <c r="E9" s="8"/>
      <c r="F9" s="8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  <c r="FC9" s="16"/>
      <c r="FD9" s="16"/>
      <c r="FE9" s="16"/>
      <c r="FF9" s="16"/>
      <c r="FG9" s="16"/>
      <c r="FH9" s="16"/>
      <c r="FI9" s="16"/>
      <c r="FJ9" s="16"/>
      <c r="FK9" s="16"/>
      <c r="FL9" s="16"/>
      <c r="FM9" s="16"/>
      <c r="FN9" s="16"/>
      <c r="FO9" s="16"/>
      <c r="FP9" s="16"/>
      <c r="FQ9" s="16"/>
      <c r="FR9" s="16"/>
      <c r="FS9" s="16"/>
      <c r="FT9" s="16"/>
      <c r="FU9" s="16"/>
      <c r="FV9" s="16"/>
      <c r="FW9" s="16"/>
      <c r="FX9" s="16"/>
      <c r="FY9" s="16"/>
      <c r="FZ9" s="16"/>
      <c r="GA9" s="16"/>
      <c r="GB9" s="16"/>
      <c r="GC9" s="16"/>
      <c r="GD9" s="16"/>
      <c r="GE9" s="16"/>
      <c r="GF9" s="16"/>
      <c r="GG9" s="16"/>
      <c r="GH9" s="16"/>
      <c r="GI9" s="16"/>
      <c r="GJ9" s="16"/>
      <c r="GK9" s="16"/>
      <c r="GL9" s="16"/>
      <c r="GM9" s="16"/>
      <c r="GN9" s="16"/>
    </row>
    <row r="10" spans="1:196" s="4" customFormat="1" x14ac:dyDescent="0.25">
      <c r="A10" s="70" t="s">
        <v>21</v>
      </c>
      <c r="B10" s="23">
        <v>340</v>
      </c>
      <c r="C10" s="8">
        <v>1250</v>
      </c>
      <c r="D10" s="188">
        <v>10.7</v>
      </c>
      <c r="E10" s="10">
        <f t="shared" ref="E10:E18" si="0">ROUND(F10/B10,0)</f>
        <v>39</v>
      </c>
      <c r="F10" s="11">
        <f t="shared" ref="F10:F18" si="1">ROUND(C10*D10,0)</f>
        <v>13375</v>
      </c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  <c r="FC10" s="16"/>
      <c r="FD10" s="16"/>
      <c r="FE10" s="16"/>
      <c r="FF10" s="16"/>
      <c r="FG10" s="16"/>
      <c r="FH10" s="16"/>
      <c r="FI10" s="16"/>
      <c r="FJ10" s="16"/>
      <c r="FK10" s="16"/>
      <c r="FL10" s="16"/>
      <c r="FM10" s="16"/>
      <c r="FN10" s="16"/>
      <c r="FO10" s="16"/>
      <c r="FP10" s="16"/>
      <c r="FQ10" s="16"/>
      <c r="FR10" s="16"/>
      <c r="FS10" s="16"/>
      <c r="FT10" s="16"/>
      <c r="FU10" s="16"/>
      <c r="FV10" s="16"/>
      <c r="FW10" s="16"/>
      <c r="FX10" s="16"/>
      <c r="FY10" s="16"/>
      <c r="FZ10" s="16"/>
      <c r="GA10" s="16"/>
      <c r="GB10" s="16"/>
      <c r="GC10" s="16"/>
      <c r="GD10" s="16"/>
      <c r="GE10" s="16"/>
      <c r="GF10" s="16"/>
      <c r="GG10" s="16"/>
      <c r="GH10" s="16"/>
      <c r="GI10" s="16"/>
      <c r="GJ10" s="16"/>
      <c r="GK10" s="16"/>
      <c r="GL10" s="16"/>
      <c r="GM10" s="16"/>
      <c r="GN10" s="16"/>
    </row>
    <row r="11" spans="1:196" s="4" customFormat="1" x14ac:dyDescent="0.25">
      <c r="A11" s="70" t="s">
        <v>11</v>
      </c>
      <c r="B11" s="23">
        <v>340</v>
      </c>
      <c r="C11" s="8">
        <v>970</v>
      </c>
      <c r="D11" s="188">
        <v>8.5</v>
      </c>
      <c r="E11" s="10">
        <f t="shared" si="0"/>
        <v>24</v>
      </c>
      <c r="F11" s="11">
        <f t="shared" si="1"/>
        <v>8245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  <c r="FC11" s="16"/>
      <c r="FD11" s="16"/>
      <c r="FE11" s="16"/>
      <c r="FF11" s="16"/>
      <c r="FG11" s="16"/>
      <c r="FH11" s="16"/>
      <c r="FI11" s="16"/>
      <c r="FJ11" s="16"/>
      <c r="FK11" s="16"/>
      <c r="FL11" s="16"/>
      <c r="FM11" s="16"/>
      <c r="FN11" s="16"/>
      <c r="FO11" s="16"/>
      <c r="FP11" s="16"/>
      <c r="FQ11" s="16"/>
      <c r="FR11" s="16"/>
      <c r="FS11" s="16"/>
      <c r="FT11" s="16"/>
      <c r="FU11" s="16"/>
      <c r="FV11" s="16"/>
      <c r="FW11" s="16"/>
      <c r="FX11" s="16"/>
      <c r="FY11" s="16"/>
      <c r="FZ11" s="16"/>
      <c r="GA11" s="16"/>
      <c r="GB11" s="16"/>
      <c r="GC11" s="16"/>
      <c r="GD11" s="16"/>
      <c r="GE11" s="16"/>
      <c r="GF11" s="16"/>
      <c r="GG11" s="16"/>
      <c r="GH11" s="16"/>
      <c r="GI11" s="16"/>
      <c r="GJ11" s="16"/>
      <c r="GK11" s="16"/>
      <c r="GL11" s="16"/>
      <c r="GM11" s="16"/>
      <c r="GN11" s="16"/>
    </row>
    <row r="12" spans="1:196" s="4" customFormat="1" x14ac:dyDescent="0.25">
      <c r="A12" s="70" t="s">
        <v>85</v>
      </c>
      <c r="B12" s="23">
        <v>270</v>
      </c>
      <c r="C12" s="8">
        <v>990</v>
      </c>
      <c r="D12" s="188">
        <v>7.5</v>
      </c>
      <c r="E12" s="10">
        <f t="shared" si="0"/>
        <v>28</v>
      </c>
      <c r="F12" s="11">
        <f t="shared" si="1"/>
        <v>7425</v>
      </c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  <c r="FC12" s="16"/>
      <c r="FD12" s="16"/>
      <c r="FE12" s="16"/>
      <c r="FF12" s="16"/>
      <c r="FG12" s="16"/>
      <c r="FH12" s="16"/>
      <c r="FI12" s="16"/>
      <c r="FJ12" s="16"/>
      <c r="FK12" s="16"/>
      <c r="FL12" s="16"/>
      <c r="FM12" s="16"/>
      <c r="FN12" s="16"/>
      <c r="FO12" s="16"/>
      <c r="FP12" s="16"/>
      <c r="FQ12" s="16"/>
      <c r="FR12" s="16"/>
      <c r="FS12" s="16"/>
      <c r="FT12" s="16"/>
      <c r="FU12" s="16"/>
      <c r="FV12" s="16"/>
      <c r="FW12" s="16"/>
      <c r="FX12" s="16"/>
      <c r="FY12" s="16"/>
      <c r="FZ12" s="16"/>
      <c r="GA12" s="16"/>
      <c r="GB12" s="16"/>
      <c r="GC12" s="16"/>
      <c r="GD12" s="16"/>
      <c r="GE12" s="16"/>
      <c r="GF12" s="16"/>
      <c r="GG12" s="16"/>
      <c r="GH12" s="16"/>
      <c r="GI12" s="16"/>
      <c r="GJ12" s="16"/>
      <c r="GK12" s="16"/>
      <c r="GL12" s="16"/>
      <c r="GM12" s="16"/>
      <c r="GN12" s="16"/>
    </row>
    <row r="13" spans="1:196" s="4" customFormat="1" x14ac:dyDescent="0.25">
      <c r="A13" s="70" t="s">
        <v>25</v>
      </c>
      <c r="B13" s="23">
        <v>320</v>
      </c>
      <c r="C13" s="8">
        <v>485</v>
      </c>
      <c r="D13" s="188">
        <v>9</v>
      </c>
      <c r="E13" s="10">
        <f t="shared" si="0"/>
        <v>14</v>
      </c>
      <c r="F13" s="11">
        <f t="shared" si="1"/>
        <v>4365</v>
      </c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  <c r="FC13" s="16"/>
      <c r="FD13" s="16"/>
      <c r="FE13" s="16"/>
      <c r="FF13" s="16"/>
      <c r="FG13" s="16"/>
      <c r="FH13" s="16"/>
      <c r="FI13" s="16"/>
      <c r="FJ13" s="16"/>
      <c r="FK13" s="16"/>
      <c r="FL13" s="16"/>
      <c r="FM13" s="16"/>
      <c r="FN13" s="16"/>
      <c r="FO13" s="16"/>
      <c r="FP13" s="16"/>
      <c r="FQ13" s="16"/>
      <c r="FR13" s="16"/>
      <c r="FS13" s="16"/>
      <c r="FT13" s="16"/>
      <c r="FU13" s="16"/>
      <c r="FV13" s="16"/>
      <c r="FW13" s="16"/>
      <c r="FX13" s="16"/>
      <c r="FY13" s="16"/>
      <c r="FZ13" s="16"/>
      <c r="GA13" s="16"/>
      <c r="GB13" s="16"/>
      <c r="GC13" s="16"/>
      <c r="GD13" s="16"/>
      <c r="GE13" s="16"/>
      <c r="GF13" s="16"/>
      <c r="GG13" s="16"/>
      <c r="GH13" s="16"/>
      <c r="GI13" s="16"/>
      <c r="GJ13" s="16"/>
      <c r="GK13" s="16"/>
      <c r="GL13" s="16"/>
      <c r="GM13" s="16"/>
      <c r="GN13" s="16"/>
    </row>
    <row r="14" spans="1:196" s="4" customFormat="1" x14ac:dyDescent="0.25">
      <c r="A14" s="70" t="s">
        <v>24</v>
      </c>
      <c r="B14" s="23">
        <v>340</v>
      </c>
      <c r="C14" s="8">
        <v>260</v>
      </c>
      <c r="D14" s="188">
        <v>7.7</v>
      </c>
      <c r="E14" s="10">
        <f t="shared" si="0"/>
        <v>6</v>
      </c>
      <c r="F14" s="11">
        <f t="shared" si="1"/>
        <v>2002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  <c r="FC14" s="16"/>
      <c r="FD14" s="16"/>
      <c r="FE14" s="16"/>
      <c r="FF14" s="16"/>
      <c r="FG14" s="16"/>
      <c r="FH14" s="16"/>
      <c r="FI14" s="16"/>
      <c r="FJ14" s="16"/>
      <c r="FK14" s="16"/>
      <c r="FL14" s="16"/>
      <c r="FM14" s="16"/>
      <c r="FN14" s="16"/>
      <c r="FO14" s="16"/>
      <c r="FP14" s="16"/>
      <c r="FQ14" s="16"/>
      <c r="FR14" s="16"/>
      <c r="FS14" s="16"/>
      <c r="FT14" s="16"/>
      <c r="FU14" s="16"/>
      <c r="FV14" s="16"/>
      <c r="FW14" s="16"/>
      <c r="FX14" s="16"/>
      <c r="FY14" s="16"/>
      <c r="FZ14" s="16"/>
      <c r="GA14" s="16"/>
      <c r="GB14" s="16"/>
      <c r="GC14" s="16"/>
      <c r="GD14" s="16"/>
      <c r="GE14" s="16"/>
      <c r="GF14" s="16"/>
      <c r="GG14" s="16"/>
      <c r="GH14" s="16"/>
      <c r="GI14" s="16"/>
      <c r="GJ14" s="16"/>
      <c r="GK14" s="16"/>
      <c r="GL14" s="16"/>
      <c r="GM14" s="16"/>
      <c r="GN14" s="16"/>
    </row>
    <row r="15" spans="1:196" s="4" customFormat="1" x14ac:dyDescent="0.25">
      <c r="A15" s="70" t="s">
        <v>27</v>
      </c>
      <c r="B15" s="23">
        <v>300</v>
      </c>
      <c r="C15" s="8">
        <v>255</v>
      </c>
      <c r="D15" s="188">
        <v>5.6</v>
      </c>
      <c r="E15" s="10">
        <f t="shared" si="0"/>
        <v>5</v>
      </c>
      <c r="F15" s="11">
        <f t="shared" si="1"/>
        <v>1428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  <c r="FC15" s="16"/>
      <c r="FD15" s="16"/>
      <c r="FE15" s="16"/>
      <c r="FF15" s="16"/>
      <c r="FG15" s="16"/>
      <c r="FH15" s="16"/>
      <c r="FI15" s="16"/>
      <c r="FJ15" s="16"/>
      <c r="FK15" s="16"/>
      <c r="FL15" s="16"/>
      <c r="FM15" s="16"/>
      <c r="FN15" s="16"/>
      <c r="FO15" s="16"/>
      <c r="FP15" s="16"/>
      <c r="FQ15" s="16"/>
      <c r="FR15" s="16"/>
      <c r="FS15" s="16"/>
      <c r="FT15" s="16"/>
      <c r="FU15" s="16"/>
      <c r="FV15" s="16"/>
      <c r="FW15" s="16"/>
      <c r="FX15" s="16"/>
      <c r="FY15" s="16"/>
      <c r="FZ15" s="16"/>
      <c r="GA15" s="16"/>
      <c r="GB15" s="16"/>
      <c r="GC15" s="16"/>
      <c r="GD15" s="16"/>
      <c r="GE15" s="16"/>
      <c r="GF15" s="16"/>
      <c r="GG15" s="16"/>
      <c r="GH15" s="16"/>
      <c r="GI15" s="16"/>
      <c r="GJ15" s="16"/>
      <c r="GK15" s="16"/>
      <c r="GL15" s="16"/>
      <c r="GM15" s="16"/>
      <c r="GN15" s="16"/>
    </row>
    <row r="16" spans="1:196" s="4" customFormat="1" x14ac:dyDescent="0.25">
      <c r="A16" s="70" t="s">
        <v>22</v>
      </c>
      <c r="B16" s="23">
        <v>340</v>
      </c>
      <c r="C16" s="8">
        <v>360</v>
      </c>
      <c r="D16" s="188">
        <v>10.5</v>
      </c>
      <c r="E16" s="10">
        <f t="shared" si="0"/>
        <v>11</v>
      </c>
      <c r="F16" s="11">
        <f t="shared" si="1"/>
        <v>3780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</row>
    <row r="17" spans="1:196" s="4" customFormat="1" x14ac:dyDescent="0.25">
      <c r="A17" s="70" t="s">
        <v>52</v>
      </c>
      <c r="B17" s="23">
        <v>340</v>
      </c>
      <c r="C17" s="8">
        <v>410</v>
      </c>
      <c r="D17" s="189">
        <v>10.8</v>
      </c>
      <c r="E17" s="10">
        <f t="shared" si="0"/>
        <v>13</v>
      </c>
      <c r="F17" s="11">
        <f t="shared" si="1"/>
        <v>4428</v>
      </c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  <c r="FF17" s="16"/>
      <c r="FG17" s="16"/>
      <c r="FH17" s="16"/>
      <c r="FI17" s="16"/>
      <c r="FJ17" s="16"/>
      <c r="FK17" s="16"/>
      <c r="FL17" s="16"/>
      <c r="FM17" s="16"/>
      <c r="FN17" s="16"/>
      <c r="FO17" s="16"/>
      <c r="FP17" s="16"/>
      <c r="FQ17" s="16"/>
      <c r="FR17" s="16"/>
      <c r="FS17" s="16"/>
      <c r="FT17" s="16"/>
      <c r="FU17" s="16"/>
      <c r="FV17" s="16"/>
      <c r="FW17" s="16"/>
      <c r="FX17" s="16"/>
      <c r="FY17" s="16"/>
      <c r="FZ17" s="16"/>
      <c r="GA17" s="16"/>
      <c r="GB17" s="16"/>
      <c r="GC17" s="16"/>
      <c r="GD17" s="16"/>
      <c r="GE17" s="16"/>
      <c r="GF17" s="16"/>
      <c r="GG17" s="16"/>
      <c r="GH17" s="16"/>
      <c r="GI17" s="16"/>
      <c r="GJ17" s="16"/>
      <c r="GK17" s="16"/>
      <c r="GL17" s="16"/>
      <c r="GM17" s="16"/>
      <c r="GN17" s="16"/>
    </row>
    <row r="18" spans="1:196" s="4" customFormat="1" x14ac:dyDescent="0.25">
      <c r="A18" s="70" t="s">
        <v>23</v>
      </c>
      <c r="B18" s="23">
        <v>340</v>
      </c>
      <c r="C18" s="8">
        <v>550</v>
      </c>
      <c r="D18" s="189">
        <v>5.5</v>
      </c>
      <c r="E18" s="10">
        <f t="shared" si="0"/>
        <v>9</v>
      </c>
      <c r="F18" s="11">
        <f t="shared" si="1"/>
        <v>3025</v>
      </c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  <c r="FF18" s="16"/>
      <c r="FG18" s="16"/>
      <c r="FH18" s="16"/>
      <c r="FI18" s="16"/>
      <c r="FJ18" s="16"/>
      <c r="FK18" s="16"/>
      <c r="FL18" s="16"/>
      <c r="FM18" s="16"/>
      <c r="FN18" s="16"/>
      <c r="FO18" s="16"/>
      <c r="FP18" s="16"/>
      <c r="FQ18" s="16"/>
      <c r="FR18" s="16"/>
      <c r="FS18" s="16"/>
      <c r="FT18" s="16"/>
      <c r="FU18" s="16"/>
      <c r="FV18" s="16"/>
      <c r="FW18" s="16"/>
      <c r="FX18" s="16"/>
      <c r="FY18" s="16"/>
      <c r="FZ18" s="16"/>
      <c r="GA18" s="16"/>
      <c r="GB18" s="16"/>
      <c r="GC18" s="16"/>
      <c r="GD18" s="16"/>
      <c r="GE18" s="16"/>
      <c r="GF18" s="16"/>
      <c r="GG18" s="16"/>
      <c r="GH18" s="16"/>
      <c r="GI18" s="16"/>
      <c r="GJ18" s="16"/>
      <c r="GK18" s="16"/>
      <c r="GL18" s="16"/>
      <c r="GM18" s="16"/>
      <c r="GN18" s="16"/>
    </row>
    <row r="19" spans="1:196" s="4" customFormat="1" x14ac:dyDescent="0.25">
      <c r="A19" s="121" t="s">
        <v>5</v>
      </c>
      <c r="B19" s="73"/>
      <c r="C19" s="134">
        <f>SUM(C10:C18)</f>
        <v>5530</v>
      </c>
      <c r="D19" s="41">
        <f>F19/C19</f>
        <v>8.6931283905967458</v>
      </c>
      <c r="E19" s="134">
        <f>SUM(E10:E18)</f>
        <v>149</v>
      </c>
      <c r="F19" s="87">
        <f>SUM(F10:F18)</f>
        <v>48073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  <c r="FF19" s="16"/>
      <c r="FG19" s="16"/>
      <c r="FH19" s="16"/>
      <c r="FI19" s="16"/>
      <c r="FJ19" s="16"/>
      <c r="FK19" s="16"/>
      <c r="FL19" s="16"/>
      <c r="FM19" s="16"/>
      <c r="FN19" s="16"/>
      <c r="FO19" s="16"/>
      <c r="FP19" s="16"/>
      <c r="FQ19" s="16"/>
      <c r="FR19" s="16"/>
      <c r="FS19" s="16"/>
      <c r="FT19" s="16"/>
      <c r="FU19" s="16"/>
      <c r="FV19" s="16"/>
      <c r="FW19" s="16"/>
      <c r="FX19" s="16"/>
      <c r="FY19" s="16"/>
      <c r="FZ19" s="16"/>
      <c r="GA19" s="16"/>
      <c r="GB19" s="16"/>
      <c r="GC19" s="16"/>
      <c r="GD19" s="16"/>
      <c r="GE19" s="16"/>
      <c r="GF19" s="16"/>
      <c r="GG19" s="16"/>
      <c r="GH19" s="16"/>
      <c r="GI19" s="16"/>
      <c r="GJ19" s="16"/>
      <c r="GK19" s="16"/>
      <c r="GL19" s="16"/>
      <c r="GM19" s="16"/>
      <c r="GN19" s="16"/>
    </row>
    <row r="20" spans="1:196" s="79" customFormat="1" hidden="1" x14ac:dyDescent="0.25">
      <c r="A20" s="75" t="s">
        <v>151</v>
      </c>
      <c r="B20" s="76">
        <v>350</v>
      </c>
      <c r="C20" s="77"/>
      <c r="D20" s="78"/>
      <c r="E20" s="11"/>
      <c r="F20" s="77"/>
    </row>
    <row r="21" spans="1:196" s="79" customFormat="1" ht="14.25" hidden="1" x14ac:dyDescent="0.2">
      <c r="A21" s="80" t="s">
        <v>152</v>
      </c>
      <c r="B21" s="81"/>
      <c r="C21" s="82">
        <f t="shared" ref="C21" si="2">C19+C20</f>
        <v>5530</v>
      </c>
      <c r="D21" s="83" t="e">
        <f>#REF!/#REF!</f>
        <v>#REF!</v>
      </c>
      <c r="E21" s="82">
        <f t="shared" ref="E21:F21" si="3">E19+E20</f>
        <v>149</v>
      </c>
      <c r="F21" s="82">
        <f t="shared" si="3"/>
        <v>48073</v>
      </c>
    </row>
    <row r="22" spans="1:196" s="4" customFormat="1" ht="15.75" x14ac:dyDescent="0.25">
      <c r="A22" s="190" t="s">
        <v>6</v>
      </c>
      <c r="B22" s="8"/>
      <c r="C22" s="8"/>
      <c r="D22" s="8"/>
      <c r="E22" s="8"/>
      <c r="F22" s="8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  <c r="FF22" s="16"/>
      <c r="FG22" s="16"/>
      <c r="FH22" s="16"/>
      <c r="FI22" s="16"/>
      <c r="FJ22" s="16"/>
      <c r="FK22" s="16"/>
      <c r="FL22" s="16"/>
      <c r="FM22" s="16"/>
      <c r="FN22" s="16"/>
      <c r="FO22" s="16"/>
      <c r="FP22" s="16"/>
      <c r="FQ22" s="16"/>
      <c r="FR22" s="16"/>
      <c r="FS22" s="16"/>
      <c r="FT22" s="16"/>
      <c r="FU22" s="16"/>
      <c r="FV22" s="16"/>
      <c r="FW22" s="16"/>
      <c r="FX22" s="16"/>
      <c r="FY22" s="16"/>
      <c r="FZ22" s="16"/>
      <c r="GA22" s="16"/>
      <c r="GB22" s="16"/>
      <c r="GC22" s="16"/>
      <c r="GD22" s="16"/>
      <c r="GE22" s="16"/>
      <c r="GF22" s="16"/>
      <c r="GG22" s="16"/>
      <c r="GH22" s="16"/>
      <c r="GI22" s="16"/>
      <c r="GJ22" s="16"/>
      <c r="GK22" s="16"/>
      <c r="GL22" s="16"/>
      <c r="GM22" s="16"/>
      <c r="GN22" s="16"/>
    </row>
    <row r="23" spans="1:196" s="24" customFormat="1" ht="21" customHeight="1" x14ac:dyDescent="0.25">
      <c r="A23" s="84" t="s">
        <v>154</v>
      </c>
      <c r="B23" s="84"/>
      <c r="C23" s="85"/>
      <c r="D23" s="85"/>
      <c r="E23" s="85"/>
      <c r="F23" s="154"/>
    </row>
    <row r="24" spans="1:196" s="24" customFormat="1" ht="36.75" customHeight="1" x14ac:dyDescent="0.25">
      <c r="A24" s="47" t="s">
        <v>240</v>
      </c>
      <c r="B24" s="87"/>
      <c r="C24" s="8">
        <f>SUM(C26,C27,C28,C29)+C25/2.7</f>
        <v>64046.296296296299</v>
      </c>
      <c r="D24" s="155"/>
      <c r="E24" s="155"/>
      <c r="F24" s="154"/>
    </row>
    <row r="25" spans="1:196" s="24" customFormat="1" ht="15.75" customHeight="1" x14ac:dyDescent="0.25">
      <c r="A25" s="47" t="s">
        <v>215</v>
      </c>
      <c r="B25" s="48"/>
      <c r="C25" s="11">
        <f>2190+500</f>
        <v>2690</v>
      </c>
      <c r="D25" s="48"/>
      <c r="E25" s="48"/>
      <c r="F25" s="48"/>
    </row>
    <row r="26" spans="1:196" s="24" customFormat="1" ht="15.75" customHeight="1" x14ac:dyDescent="0.25">
      <c r="A26" s="46" t="s">
        <v>155</v>
      </c>
      <c r="B26" s="87"/>
      <c r="C26" s="8"/>
      <c r="D26" s="155"/>
      <c r="E26" s="155"/>
      <c r="F26" s="154"/>
    </row>
    <row r="27" spans="1:196" s="24" customFormat="1" ht="15.75" customHeight="1" x14ac:dyDescent="0.25">
      <c r="A27" s="46" t="s">
        <v>156</v>
      </c>
      <c r="B27" s="87"/>
      <c r="C27" s="77">
        <v>12500</v>
      </c>
      <c r="D27" s="155"/>
      <c r="E27" s="155"/>
      <c r="F27" s="154"/>
    </row>
    <row r="28" spans="1:196" s="24" customFormat="1" ht="15.75" customHeight="1" x14ac:dyDescent="0.25">
      <c r="A28" s="46" t="s">
        <v>157</v>
      </c>
      <c r="B28" s="87"/>
      <c r="C28" s="77">
        <v>550</v>
      </c>
      <c r="D28" s="155"/>
      <c r="E28" s="155"/>
      <c r="F28" s="154"/>
    </row>
    <row r="29" spans="1:196" s="24" customFormat="1" ht="15.75" customHeight="1" x14ac:dyDescent="0.25">
      <c r="A29" s="47" t="s">
        <v>158</v>
      </c>
      <c r="B29" s="87"/>
      <c r="C29" s="77">
        <v>50000</v>
      </c>
      <c r="D29" s="155"/>
      <c r="E29" s="155"/>
      <c r="F29" s="154"/>
    </row>
    <row r="30" spans="1:196" s="24" customFormat="1" ht="44.25" customHeight="1" x14ac:dyDescent="0.25">
      <c r="A30" s="47" t="s">
        <v>214</v>
      </c>
      <c r="B30" s="87"/>
      <c r="C30" s="77">
        <v>236</v>
      </c>
      <c r="D30" s="8"/>
      <c r="E30" s="8"/>
      <c r="F30" s="8"/>
      <c r="G30" s="88"/>
    </row>
    <row r="31" spans="1:196" s="4" customFormat="1" x14ac:dyDescent="0.25">
      <c r="A31" s="13" t="s">
        <v>101</v>
      </c>
      <c r="B31" s="8"/>
      <c r="C31" s="77">
        <f>C32+C33</f>
        <v>84400.176470588238</v>
      </c>
      <c r="D31" s="8"/>
      <c r="E31" s="8"/>
      <c r="F31" s="8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  <c r="FF31" s="16"/>
      <c r="FG31" s="16"/>
      <c r="FH31" s="16"/>
      <c r="FI31" s="16"/>
      <c r="FJ31" s="16"/>
      <c r="FK31" s="16"/>
      <c r="FL31" s="16"/>
      <c r="FM31" s="16"/>
      <c r="FN31" s="16"/>
      <c r="FO31" s="16"/>
      <c r="FP31" s="16"/>
      <c r="FQ31" s="16"/>
      <c r="FR31" s="16"/>
      <c r="FS31" s="16"/>
      <c r="FT31" s="16"/>
      <c r="FU31" s="16"/>
      <c r="FV31" s="16"/>
      <c r="FW31" s="16"/>
      <c r="FX31" s="16"/>
      <c r="FY31" s="16"/>
      <c r="FZ31" s="16"/>
      <c r="GA31" s="16"/>
      <c r="GB31" s="16"/>
      <c r="GC31" s="16"/>
      <c r="GD31" s="16"/>
      <c r="GE31" s="16"/>
      <c r="GF31" s="16"/>
      <c r="GG31" s="16"/>
      <c r="GH31" s="16"/>
      <c r="GI31" s="16"/>
      <c r="GJ31" s="16"/>
      <c r="GK31" s="16"/>
      <c r="GL31" s="16"/>
      <c r="GM31" s="16"/>
      <c r="GN31" s="16"/>
    </row>
    <row r="32" spans="1:196" s="4" customFormat="1" x14ac:dyDescent="0.25">
      <c r="A32" s="13" t="s">
        <v>203</v>
      </c>
      <c r="B32" s="8"/>
      <c r="C32" s="77">
        <f>75477-1500</f>
        <v>73977</v>
      </c>
      <c r="D32" s="156"/>
      <c r="E32" s="156"/>
      <c r="F32" s="156"/>
      <c r="G32" s="122"/>
      <c r="H32" s="122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  <c r="FF32" s="16"/>
      <c r="FG32" s="16"/>
      <c r="FH32" s="16"/>
      <c r="FI32" s="16"/>
      <c r="FJ32" s="16"/>
      <c r="FK32" s="16"/>
      <c r="FL32" s="16"/>
      <c r="FM32" s="16"/>
      <c r="FN32" s="16"/>
      <c r="FO32" s="16"/>
      <c r="FP32" s="16"/>
      <c r="FQ32" s="16"/>
      <c r="FR32" s="16"/>
      <c r="FS32" s="16"/>
      <c r="FT32" s="16"/>
      <c r="FU32" s="16"/>
      <c r="FV32" s="16"/>
      <c r="FW32" s="16"/>
      <c r="FX32" s="16"/>
      <c r="FY32" s="16"/>
      <c r="FZ32" s="16"/>
      <c r="GA32" s="16"/>
      <c r="GB32" s="16"/>
      <c r="GC32" s="16"/>
      <c r="GD32" s="16"/>
      <c r="GE32" s="16"/>
      <c r="GF32" s="16"/>
      <c r="GG32" s="16"/>
      <c r="GH32" s="16"/>
      <c r="GI32" s="16"/>
      <c r="GJ32" s="16"/>
      <c r="GK32" s="16"/>
      <c r="GL32" s="16"/>
      <c r="GM32" s="16"/>
      <c r="GN32" s="16"/>
    </row>
    <row r="33" spans="1:196" s="4" customFormat="1" x14ac:dyDescent="0.25">
      <c r="A33" s="13" t="s">
        <v>205</v>
      </c>
      <c r="B33" s="8"/>
      <c r="C33" s="77">
        <f>C34/8.5</f>
        <v>10423.176470588236</v>
      </c>
      <c r="D33" s="156"/>
      <c r="E33" s="156"/>
      <c r="F33" s="15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  <c r="FF33" s="16"/>
      <c r="FG33" s="16"/>
      <c r="FH33" s="16"/>
      <c r="FI33" s="16"/>
      <c r="FJ33" s="16"/>
      <c r="FK33" s="16"/>
      <c r="FL33" s="16"/>
      <c r="FM33" s="16"/>
      <c r="FN33" s="16"/>
      <c r="FO33" s="16"/>
      <c r="FP33" s="16"/>
      <c r="FQ33" s="16"/>
      <c r="FR33" s="16"/>
      <c r="FS33" s="16"/>
      <c r="FT33" s="16"/>
      <c r="FU33" s="16"/>
      <c r="FV33" s="16"/>
      <c r="FW33" s="16"/>
      <c r="FX33" s="16"/>
      <c r="FY33" s="16"/>
      <c r="FZ33" s="16"/>
      <c r="GA33" s="16"/>
      <c r="GB33" s="16"/>
      <c r="GC33" s="16"/>
      <c r="GD33" s="16"/>
      <c r="GE33" s="16"/>
      <c r="GF33" s="16"/>
      <c r="GG33" s="16"/>
      <c r="GH33" s="16"/>
      <c r="GI33" s="16"/>
      <c r="GJ33" s="16"/>
      <c r="GK33" s="16"/>
      <c r="GL33" s="16"/>
      <c r="GM33" s="16"/>
      <c r="GN33" s="16"/>
    </row>
    <row r="34" spans="1:196" s="158" customFormat="1" x14ac:dyDescent="0.25">
      <c r="A34" s="49" t="s">
        <v>204</v>
      </c>
      <c r="B34" s="87"/>
      <c r="C34" s="11">
        <v>88597</v>
      </c>
      <c r="D34" s="157"/>
      <c r="E34" s="157"/>
      <c r="F34" s="157"/>
      <c r="G34" s="90"/>
      <c r="H34" s="90"/>
    </row>
    <row r="35" spans="1:196" s="158" customFormat="1" x14ac:dyDescent="0.25">
      <c r="A35" s="51" t="s">
        <v>159</v>
      </c>
      <c r="B35" s="91"/>
      <c r="C35" s="52">
        <f>C24+ROUND(C32*3.2,0)+C34/3.9</f>
        <v>323489.47578347579</v>
      </c>
      <c r="D35" s="157"/>
      <c r="E35" s="157"/>
      <c r="F35" s="157"/>
    </row>
    <row r="36" spans="1:196" s="158" customFormat="1" x14ac:dyDescent="0.25">
      <c r="A36" s="84" t="s">
        <v>121</v>
      </c>
      <c r="B36" s="12"/>
      <c r="C36" s="87"/>
      <c r="D36" s="157"/>
      <c r="E36" s="157"/>
      <c r="F36" s="157"/>
    </row>
    <row r="37" spans="1:196" s="158" customFormat="1" ht="27" customHeight="1" x14ac:dyDescent="0.25">
      <c r="A37" s="47" t="s">
        <v>240</v>
      </c>
      <c r="B37" s="12"/>
      <c r="C37" s="11">
        <f>SUM(C38,C39,C48,C55,C56)</f>
        <v>53137</v>
      </c>
      <c r="D37" s="157"/>
      <c r="E37" s="157"/>
      <c r="F37" s="157"/>
    </row>
    <row r="38" spans="1:196" s="158" customFormat="1" ht="17.25" customHeight="1" x14ac:dyDescent="0.25">
      <c r="A38" s="47" t="s">
        <v>155</v>
      </c>
      <c r="B38" s="12"/>
      <c r="C38" s="11"/>
      <c r="D38" s="157"/>
      <c r="E38" s="157"/>
      <c r="F38" s="157"/>
    </row>
    <row r="39" spans="1:196" s="158" customFormat="1" ht="32.25" customHeight="1" x14ac:dyDescent="0.25">
      <c r="A39" s="46" t="s">
        <v>160</v>
      </c>
      <c r="B39" s="12"/>
      <c r="C39" s="11">
        <f>C40+C42+C43+C45+C41</f>
        <v>12419</v>
      </c>
      <c r="D39" s="157"/>
      <c r="E39" s="157"/>
      <c r="F39" s="157"/>
    </row>
    <row r="40" spans="1:196" s="158" customFormat="1" ht="30" x14ac:dyDescent="0.25">
      <c r="A40" s="92" t="s">
        <v>161</v>
      </c>
      <c r="B40" s="12"/>
      <c r="C40" s="94">
        <v>5800</v>
      </c>
      <c r="D40" s="157"/>
      <c r="E40" s="157"/>
      <c r="F40" s="157"/>
    </row>
    <row r="41" spans="1:196" s="158" customFormat="1" ht="45" x14ac:dyDescent="0.25">
      <c r="A41" s="46" t="s">
        <v>245</v>
      </c>
      <c r="B41" s="12"/>
      <c r="C41" s="94">
        <v>1740</v>
      </c>
      <c r="D41" s="157"/>
      <c r="E41" s="157"/>
      <c r="F41" s="157"/>
    </row>
    <row r="42" spans="1:196" s="158" customFormat="1" ht="30" x14ac:dyDescent="0.25">
      <c r="A42" s="92" t="s">
        <v>162</v>
      </c>
      <c r="B42" s="12"/>
      <c r="C42" s="94">
        <v>2300</v>
      </c>
      <c r="D42" s="157"/>
      <c r="E42" s="157"/>
      <c r="F42" s="157"/>
    </row>
    <row r="43" spans="1:196" s="158" customFormat="1" ht="45" x14ac:dyDescent="0.25">
      <c r="A43" s="92" t="s">
        <v>163</v>
      </c>
      <c r="B43" s="12"/>
      <c r="C43" s="94">
        <v>1258</v>
      </c>
      <c r="D43" s="157"/>
      <c r="E43" s="157"/>
      <c r="F43" s="157"/>
    </row>
    <row r="44" spans="1:196" s="158" customFormat="1" x14ac:dyDescent="0.25">
      <c r="A44" s="92" t="s">
        <v>164</v>
      </c>
      <c r="B44" s="12"/>
      <c r="C44" s="94">
        <v>75</v>
      </c>
      <c r="D44" s="157"/>
      <c r="E44" s="157"/>
      <c r="F44" s="157"/>
    </row>
    <row r="45" spans="1:196" s="158" customFormat="1" ht="30" x14ac:dyDescent="0.25">
      <c r="A45" s="92" t="s">
        <v>165</v>
      </c>
      <c r="B45" s="12"/>
      <c r="C45" s="94">
        <v>1321</v>
      </c>
      <c r="D45" s="157"/>
      <c r="E45" s="157"/>
      <c r="F45" s="157"/>
    </row>
    <row r="46" spans="1:196" s="158" customFormat="1" x14ac:dyDescent="0.25">
      <c r="A46" s="92" t="s">
        <v>164</v>
      </c>
      <c r="B46" s="12"/>
      <c r="C46" s="94">
        <v>371</v>
      </c>
      <c r="D46" s="157"/>
      <c r="E46" s="157"/>
      <c r="F46" s="157"/>
    </row>
    <row r="47" spans="1:196" s="158" customFormat="1" ht="45" x14ac:dyDescent="0.25">
      <c r="A47" s="92" t="s">
        <v>246</v>
      </c>
      <c r="B47" s="12"/>
      <c r="C47" s="94">
        <v>71</v>
      </c>
      <c r="D47" s="157"/>
      <c r="E47" s="157"/>
      <c r="F47" s="157"/>
    </row>
    <row r="48" spans="1:196" s="158" customFormat="1" ht="45" x14ac:dyDescent="0.25">
      <c r="A48" s="46" t="s">
        <v>166</v>
      </c>
      <c r="B48" s="12"/>
      <c r="C48" s="94">
        <f>C49+C51+C53</f>
        <v>40718</v>
      </c>
      <c r="D48" s="157"/>
      <c r="E48" s="157"/>
      <c r="F48" s="157"/>
    </row>
    <row r="49" spans="1:196" s="158" customFormat="1" ht="30" x14ac:dyDescent="0.25">
      <c r="A49" s="92" t="s">
        <v>167</v>
      </c>
      <c r="B49" s="12"/>
      <c r="C49" s="11">
        <v>8052</v>
      </c>
      <c r="D49" s="157"/>
      <c r="E49" s="157"/>
      <c r="F49" s="157"/>
    </row>
    <row r="50" spans="1:196" s="158" customFormat="1" ht="45" x14ac:dyDescent="0.25">
      <c r="A50" s="92" t="s">
        <v>247</v>
      </c>
      <c r="B50" s="12"/>
      <c r="C50" s="11">
        <v>500</v>
      </c>
      <c r="D50" s="157"/>
      <c r="E50" s="157"/>
      <c r="F50" s="157"/>
    </row>
    <row r="51" spans="1:196" s="158" customFormat="1" ht="60" x14ac:dyDescent="0.25">
      <c r="A51" s="92" t="s">
        <v>168</v>
      </c>
      <c r="B51" s="12"/>
      <c r="C51" s="94">
        <v>21372</v>
      </c>
      <c r="D51" s="157"/>
      <c r="E51" s="157"/>
      <c r="F51" s="157"/>
    </row>
    <row r="52" spans="1:196" s="158" customFormat="1" x14ac:dyDescent="0.25">
      <c r="A52" s="92" t="s">
        <v>164</v>
      </c>
      <c r="B52" s="12"/>
      <c r="C52" s="94">
        <v>9500</v>
      </c>
      <c r="D52" s="157"/>
      <c r="E52" s="157"/>
      <c r="F52" s="157"/>
    </row>
    <row r="53" spans="1:196" s="158" customFormat="1" ht="45" x14ac:dyDescent="0.25">
      <c r="A53" s="92" t="s">
        <v>169</v>
      </c>
      <c r="B53" s="12"/>
      <c r="C53" s="94">
        <v>11294</v>
      </c>
      <c r="D53" s="157"/>
      <c r="E53" s="157"/>
      <c r="F53" s="157"/>
    </row>
    <row r="54" spans="1:196" s="158" customFormat="1" x14ac:dyDescent="0.25">
      <c r="A54" s="92" t="s">
        <v>164</v>
      </c>
      <c r="B54" s="12"/>
      <c r="C54" s="94">
        <v>4070</v>
      </c>
      <c r="D54" s="157"/>
      <c r="E54" s="157"/>
      <c r="F54" s="157"/>
    </row>
    <row r="55" spans="1:196" s="158" customFormat="1" ht="30" x14ac:dyDescent="0.25">
      <c r="A55" s="46" t="s">
        <v>171</v>
      </c>
      <c r="B55" s="12"/>
      <c r="C55" s="94"/>
      <c r="D55" s="157"/>
      <c r="E55" s="157"/>
      <c r="F55" s="157"/>
    </row>
    <row r="56" spans="1:196" s="158" customFormat="1" x14ac:dyDescent="0.25">
      <c r="A56" s="47" t="s">
        <v>172</v>
      </c>
      <c r="B56" s="12"/>
      <c r="C56" s="94"/>
      <c r="D56" s="157"/>
      <c r="E56" s="157"/>
      <c r="F56" s="157"/>
    </row>
    <row r="57" spans="1:196" s="158" customFormat="1" x14ac:dyDescent="0.25">
      <c r="A57" s="13" t="s">
        <v>101</v>
      </c>
      <c r="B57" s="87"/>
      <c r="C57" s="94"/>
      <c r="D57" s="157"/>
      <c r="E57" s="157"/>
      <c r="F57" s="157"/>
    </row>
    <row r="58" spans="1:196" s="158" customFormat="1" x14ac:dyDescent="0.25">
      <c r="A58" s="49" t="s">
        <v>118</v>
      </c>
      <c r="B58" s="87"/>
      <c r="C58" s="11"/>
      <c r="D58" s="157"/>
      <c r="E58" s="157"/>
      <c r="F58" s="157"/>
    </row>
    <row r="59" spans="1:196" s="4" customFormat="1" ht="30" x14ac:dyDescent="0.25">
      <c r="A59" s="13" t="s">
        <v>102</v>
      </c>
      <c r="B59" s="8"/>
      <c r="C59" s="11">
        <f>31200-C61</f>
        <v>30800</v>
      </c>
      <c r="D59" s="8"/>
      <c r="E59" s="8"/>
      <c r="F59" s="8"/>
      <c r="G59" s="16"/>
      <c r="H59" s="53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  <c r="FU59" s="16"/>
      <c r="FV59" s="16"/>
      <c r="FW59" s="16"/>
      <c r="FX59" s="16"/>
      <c r="FY59" s="16"/>
      <c r="FZ59" s="16"/>
      <c r="GA59" s="16"/>
      <c r="GB59" s="16"/>
      <c r="GC59" s="16"/>
      <c r="GD59" s="16"/>
      <c r="GE59" s="16"/>
      <c r="GF59" s="16"/>
      <c r="GG59" s="16"/>
      <c r="GH59" s="16"/>
      <c r="GI59" s="16"/>
      <c r="GJ59" s="16"/>
      <c r="GK59" s="16"/>
      <c r="GL59" s="16"/>
      <c r="GM59" s="16"/>
      <c r="GN59" s="16"/>
    </row>
    <row r="60" spans="1:196" s="24" customFormat="1" ht="30" x14ac:dyDescent="0.25">
      <c r="A60" s="50" t="s">
        <v>173</v>
      </c>
      <c r="B60" s="12"/>
      <c r="C60" s="11">
        <v>670</v>
      </c>
      <c r="D60" s="8"/>
      <c r="E60" s="8"/>
      <c r="F60" s="8"/>
    </row>
    <row r="61" spans="1:196" s="24" customFormat="1" ht="66.75" customHeight="1" x14ac:dyDescent="0.25">
      <c r="A61" s="13" t="s">
        <v>223</v>
      </c>
      <c r="B61" s="12"/>
      <c r="C61" s="11">
        <v>400</v>
      </c>
      <c r="D61" s="8"/>
      <c r="E61" s="8"/>
      <c r="F61" s="8"/>
    </row>
    <row r="62" spans="1:196" s="24" customFormat="1" x14ac:dyDescent="0.25">
      <c r="A62" s="96" t="s">
        <v>120</v>
      </c>
      <c r="B62" s="12"/>
      <c r="C62" s="52">
        <f>C37+ROUND(C57*3.2,0)+C59+C61</f>
        <v>84337</v>
      </c>
      <c r="D62" s="8"/>
      <c r="E62" s="8"/>
      <c r="F62" s="8"/>
    </row>
    <row r="63" spans="1:196" s="24" customFormat="1" ht="17.25" customHeight="1" x14ac:dyDescent="0.25">
      <c r="A63" s="160" t="s">
        <v>119</v>
      </c>
      <c r="B63" s="12"/>
      <c r="C63" s="52">
        <f>SUM(C35,C62)</f>
        <v>407826.47578347579</v>
      </c>
      <c r="D63" s="8"/>
      <c r="E63" s="8"/>
      <c r="F63" s="8"/>
    </row>
    <row r="64" spans="1:196" s="24" customFormat="1" ht="15.75" x14ac:dyDescent="0.25">
      <c r="A64" s="191" t="s">
        <v>103</v>
      </c>
      <c r="B64" s="12"/>
      <c r="C64" s="135">
        <f>SUM(C65:C66)</f>
        <v>1200</v>
      </c>
      <c r="D64" s="155"/>
      <c r="E64" s="155"/>
      <c r="F64" s="154"/>
    </row>
    <row r="65" spans="1:196" s="24" customFormat="1" x14ac:dyDescent="0.25">
      <c r="A65" s="50" t="s">
        <v>19</v>
      </c>
      <c r="B65" s="12"/>
      <c r="C65" s="11">
        <v>1000</v>
      </c>
      <c r="D65" s="155"/>
      <c r="E65" s="155"/>
      <c r="F65" s="154"/>
    </row>
    <row r="66" spans="1:196" s="24" customFormat="1" ht="30" x14ac:dyDescent="0.25">
      <c r="A66" s="50" t="s">
        <v>192</v>
      </c>
      <c r="B66" s="12"/>
      <c r="C66" s="11">
        <v>200</v>
      </c>
      <c r="D66" s="155"/>
      <c r="E66" s="155"/>
      <c r="F66" s="154"/>
    </row>
    <row r="67" spans="1:196" s="4" customFormat="1" x14ac:dyDescent="0.25">
      <c r="A67" s="29" t="s">
        <v>7</v>
      </c>
      <c r="B67" s="73"/>
      <c r="C67" s="8"/>
      <c r="D67" s="8"/>
      <c r="E67" s="8"/>
      <c r="F67" s="8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  <c r="FC67" s="16"/>
      <c r="FD67" s="16"/>
      <c r="FE67" s="16"/>
      <c r="FF67" s="16"/>
      <c r="FG67" s="16"/>
      <c r="FH67" s="16"/>
      <c r="FI67" s="16"/>
      <c r="FJ67" s="16"/>
      <c r="FK67" s="16"/>
      <c r="FL67" s="16"/>
      <c r="FM67" s="16"/>
      <c r="FN67" s="16"/>
      <c r="FO67" s="16"/>
      <c r="FP67" s="16"/>
      <c r="FQ67" s="16"/>
      <c r="FR67" s="16"/>
      <c r="FS67" s="16"/>
      <c r="FT67" s="16"/>
      <c r="FU67" s="16"/>
      <c r="FV67" s="16"/>
      <c r="FW67" s="16"/>
      <c r="FX67" s="16"/>
      <c r="FY67" s="16"/>
      <c r="FZ67" s="16"/>
      <c r="GA67" s="16"/>
      <c r="GB67" s="16"/>
      <c r="GC67" s="16"/>
      <c r="GD67" s="16"/>
      <c r="GE67" s="16"/>
      <c r="GF67" s="16"/>
      <c r="GG67" s="16"/>
      <c r="GH67" s="16"/>
      <c r="GI67" s="16"/>
      <c r="GJ67" s="16"/>
      <c r="GK67" s="16"/>
      <c r="GL67" s="16"/>
      <c r="GM67" s="16"/>
      <c r="GN67" s="16"/>
    </row>
    <row r="68" spans="1:196" s="4" customFormat="1" x14ac:dyDescent="0.25">
      <c r="A68" s="124" t="s">
        <v>109</v>
      </c>
      <c r="B68" s="73"/>
      <c r="C68" s="8"/>
      <c r="D68" s="8"/>
      <c r="E68" s="8"/>
      <c r="F68" s="8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  <c r="FC68" s="16"/>
      <c r="FD68" s="16"/>
      <c r="FE68" s="16"/>
      <c r="FF68" s="16"/>
      <c r="FG68" s="16"/>
      <c r="FH68" s="16"/>
      <c r="FI68" s="16"/>
      <c r="FJ68" s="16"/>
      <c r="FK68" s="16"/>
      <c r="FL68" s="16"/>
      <c r="FM68" s="16"/>
      <c r="FN68" s="16"/>
      <c r="FO68" s="16"/>
      <c r="FP68" s="16"/>
      <c r="FQ68" s="16"/>
      <c r="FR68" s="16"/>
      <c r="FS68" s="16"/>
      <c r="FT68" s="16"/>
      <c r="FU68" s="16"/>
      <c r="FV68" s="16"/>
      <c r="FW68" s="16"/>
      <c r="FX68" s="16"/>
      <c r="FY68" s="16"/>
      <c r="FZ68" s="16"/>
      <c r="GA68" s="16"/>
      <c r="GB68" s="16"/>
      <c r="GC68" s="16"/>
      <c r="GD68" s="16"/>
      <c r="GE68" s="16"/>
      <c r="GF68" s="16"/>
      <c r="GG68" s="16"/>
      <c r="GH68" s="16"/>
      <c r="GI68" s="16"/>
      <c r="GJ68" s="16"/>
      <c r="GK68" s="16"/>
      <c r="GL68" s="16"/>
      <c r="GM68" s="16"/>
      <c r="GN68" s="16"/>
    </row>
    <row r="69" spans="1:196" s="4" customFormat="1" x14ac:dyDescent="0.25">
      <c r="A69" s="6" t="s">
        <v>25</v>
      </c>
      <c r="B69" s="23">
        <v>300</v>
      </c>
      <c r="C69" s="8">
        <v>450</v>
      </c>
      <c r="D69" s="192">
        <v>10</v>
      </c>
      <c r="E69" s="10">
        <f>ROUND(F69/B69,0)</f>
        <v>15</v>
      </c>
      <c r="F69" s="11">
        <f>ROUND(C69*D69,0)</f>
        <v>4500</v>
      </c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  <c r="FC69" s="16"/>
      <c r="FD69" s="16"/>
      <c r="FE69" s="16"/>
      <c r="FF69" s="16"/>
      <c r="FG69" s="16"/>
      <c r="FH69" s="16"/>
      <c r="FI69" s="16"/>
      <c r="FJ69" s="16"/>
      <c r="FK69" s="16"/>
      <c r="FL69" s="16"/>
      <c r="FM69" s="16"/>
      <c r="FN69" s="16"/>
      <c r="FO69" s="16"/>
      <c r="FP69" s="16"/>
      <c r="FQ69" s="16"/>
      <c r="FR69" s="16"/>
      <c r="FS69" s="16"/>
      <c r="FT69" s="16"/>
      <c r="FU69" s="16"/>
      <c r="FV69" s="16"/>
      <c r="FW69" s="16"/>
      <c r="FX69" s="16"/>
      <c r="FY69" s="16"/>
      <c r="FZ69" s="16"/>
      <c r="GA69" s="16"/>
      <c r="GB69" s="16"/>
      <c r="GC69" s="16"/>
      <c r="GD69" s="16"/>
      <c r="GE69" s="16"/>
      <c r="GF69" s="16"/>
      <c r="GG69" s="16"/>
      <c r="GH69" s="16"/>
      <c r="GI69" s="16"/>
      <c r="GJ69" s="16"/>
      <c r="GK69" s="16"/>
      <c r="GL69" s="16"/>
      <c r="GM69" s="16"/>
      <c r="GN69" s="16"/>
    </row>
    <row r="70" spans="1:196" s="4" customFormat="1" x14ac:dyDescent="0.25">
      <c r="A70" s="6" t="s">
        <v>11</v>
      </c>
      <c r="B70" s="23">
        <v>300</v>
      </c>
      <c r="C70" s="8">
        <v>165</v>
      </c>
      <c r="D70" s="192">
        <v>8.5</v>
      </c>
      <c r="E70" s="10">
        <f t="shared" ref="E70:E74" si="4">ROUND(F70/B70,0)</f>
        <v>5</v>
      </c>
      <c r="F70" s="11">
        <f t="shared" ref="F70:F74" si="5">ROUND(C70*D70,0)</f>
        <v>1403</v>
      </c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L70" s="16"/>
      <c r="FM70" s="16"/>
      <c r="FN70" s="16"/>
      <c r="FO70" s="16"/>
      <c r="FP70" s="16"/>
      <c r="FQ70" s="16"/>
      <c r="FR70" s="16"/>
      <c r="FS70" s="16"/>
      <c r="FT70" s="16"/>
      <c r="FU70" s="16"/>
      <c r="FV70" s="16"/>
      <c r="FW70" s="16"/>
      <c r="FX70" s="16"/>
      <c r="FY70" s="16"/>
      <c r="FZ70" s="16"/>
      <c r="GA70" s="16"/>
      <c r="GB70" s="16"/>
      <c r="GC70" s="16"/>
      <c r="GD70" s="16"/>
      <c r="GE70" s="16"/>
      <c r="GF70" s="16"/>
      <c r="GG70" s="16"/>
      <c r="GH70" s="16"/>
      <c r="GI70" s="16"/>
      <c r="GJ70" s="16"/>
      <c r="GK70" s="16"/>
      <c r="GL70" s="16"/>
      <c r="GM70" s="16"/>
      <c r="GN70" s="16"/>
    </row>
    <row r="71" spans="1:196" s="4" customFormat="1" x14ac:dyDescent="0.25">
      <c r="A71" s="6" t="s">
        <v>52</v>
      </c>
      <c r="B71" s="23">
        <v>300</v>
      </c>
      <c r="C71" s="8">
        <v>180</v>
      </c>
      <c r="D71" s="192">
        <v>10</v>
      </c>
      <c r="E71" s="10">
        <f t="shared" si="4"/>
        <v>6</v>
      </c>
      <c r="F71" s="11">
        <f t="shared" si="5"/>
        <v>1800</v>
      </c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  <c r="ET71" s="16"/>
      <c r="EU71" s="16"/>
      <c r="EV71" s="16"/>
      <c r="EW71" s="16"/>
      <c r="EX71" s="16"/>
      <c r="EY71" s="16"/>
      <c r="EZ71" s="16"/>
      <c r="FA71" s="16"/>
      <c r="FB71" s="16"/>
      <c r="FC71" s="16"/>
      <c r="FD71" s="16"/>
      <c r="FE71" s="16"/>
      <c r="FF71" s="16"/>
      <c r="FG71" s="16"/>
      <c r="FH71" s="16"/>
      <c r="FI71" s="16"/>
      <c r="FJ71" s="16"/>
      <c r="FK71" s="16"/>
      <c r="FL71" s="16"/>
      <c r="FM71" s="16"/>
      <c r="FN71" s="16"/>
      <c r="FO71" s="16"/>
      <c r="FP71" s="16"/>
      <c r="FQ71" s="16"/>
      <c r="FR71" s="16"/>
      <c r="FS71" s="16"/>
      <c r="FT71" s="16"/>
      <c r="FU71" s="16"/>
      <c r="FV71" s="16"/>
      <c r="FW71" s="16"/>
      <c r="FX71" s="16"/>
      <c r="FY71" s="16"/>
      <c r="FZ71" s="16"/>
      <c r="GA71" s="16"/>
      <c r="GB71" s="16"/>
      <c r="GC71" s="16"/>
      <c r="GD71" s="16"/>
      <c r="GE71" s="16"/>
      <c r="GF71" s="16"/>
      <c r="GG71" s="16"/>
      <c r="GH71" s="16"/>
      <c r="GI71" s="16"/>
      <c r="GJ71" s="16"/>
      <c r="GK71" s="16"/>
      <c r="GL71" s="16"/>
      <c r="GM71" s="16"/>
      <c r="GN71" s="16"/>
    </row>
    <row r="72" spans="1:196" s="4" customFormat="1" x14ac:dyDescent="0.25">
      <c r="A72" s="6" t="s">
        <v>24</v>
      </c>
      <c r="B72" s="23">
        <v>300</v>
      </c>
      <c r="C72" s="8">
        <v>70</v>
      </c>
      <c r="D72" s="192">
        <v>8</v>
      </c>
      <c r="E72" s="10">
        <f t="shared" si="4"/>
        <v>2</v>
      </c>
      <c r="F72" s="11">
        <f t="shared" si="5"/>
        <v>560</v>
      </c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  <c r="EU72" s="16"/>
      <c r="EV72" s="16"/>
      <c r="EW72" s="16"/>
      <c r="EX72" s="16"/>
      <c r="EY72" s="16"/>
      <c r="EZ72" s="16"/>
      <c r="FA72" s="16"/>
      <c r="FB72" s="16"/>
      <c r="FC72" s="16"/>
      <c r="FD72" s="16"/>
      <c r="FE72" s="16"/>
      <c r="FF72" s="16"/>
      <c r="FG72" s="16"/>
      <c r="FH72" s="16"/>
      <c r="FI72" s="16"/>
      <c r="FJ72" s="16"/>
      <c r="FK72" s="16"/>
      <c r="FL72" s="16"/>
      <c r="FM72" s="16"/>
      <c r="FN72" s="16"/>
      <c r="FO72" s="16"/>
      <c r="FP72" s="16"/>
      <c r="FQ72" s="16"/>
      <c r="FR72" s="16"/>
      <c r="FS72" s="16"/>
      <c r="FT72" s="16"/>
      <c r="FU72" s="16"/>
      <c r="FV72" s="16"/>
      <c r="FW72" s="16"/>
      <c r="FX72" s="16"/>
      <c r="FY72" s="16"/>
      <c r="FZ72" s="16"/>
      <c r="GA72" s="16"/>
      <c r="GB72" s="16"/>
      <c r="GC72" s="16"/>
      <c r="GD72" s="16"/>
      <c r="GE72" s="16"/>
      <c r="GF72" s="16"/>
      <c r="GG72" s="16"/>
      <c r="GH72" s="16"/>
      <c r="GI72" s="16"/>
      <c r="GJ72" s="16"/>
      <c r="GK72" s="16"/>
      <c r="GL72" s="16"/>
      <c r="GM72" s="16"/>
      <c r="GN72" s="16"/>
    </row>
    <row r="73" spans="1:196" s="4" customFormat="1" x14ac:dyDescent="0.25">
      <c r="A73" s="6" t="s">
        <v>23</v>
      </c>
      <c r="B73" s="23">
        <v>300</v>
      </c>
      <c r="C73" s="8">
        <v>30</v>
      </c>
      <c r="D73" s="192">
        <v>6.3</v>
      </c>
      <c r="E73" s="10">
        <f t="shared" si="4"/>
        <v>1</v>
      </c>
      <c r="F73" s="11">
        <f t="shared" si="5"/>
        <v>189</v>
      </c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  <c r="EU73" s="16"/>
      <c r="EV73" s="16"/>
      <c r="EW73" s="16"/>
      <c r="EX73" s="16"/>
      <c r="EY73" s="16"/>
      <c r="EZ73" s="16"/>
      <c r="FA73" s="16"/>
      <c r="FB73" s="16"/>
      <c r="FC73" s="16"/>
      <c r="FD73" s="16"/>
      <c r="FE73" s="16"/>
      <c r="FF73" s="16"/>
      <c r="FG73" s="16"/>
      <c r="FH73" s="16"/>
      <c r="FI73" s="16"/>
      <c r="FJ73" s="16"/>
      <c r="FK73" s="16"/>
      <c r="FL73" s="16"/>
      <c r="FM73" s="16"/>
      <c r="FN73" s="16"/>
      <c r="FO73" s="16"/>
      <c r="FP73" s="16"/>
      <c r="FQ73" s="16"/>
      <c r="FR73" s="16"/>
      <c r="FS73" s="16"/>
      <c r="FT73" s="16"/>
      <c r="FU73" s="16"/>
      <c r="FV73" s="16"/>
      <c r="FW73" s="16"/>
      <c r="FX73" s="16"/>
      <c r="FY73" s="16"/>
      <c r="FZ73" s="16"/>
      <c r="GA73" s="16"/>
      <c r="GB73" s="16"/>
      <c r="GC73" s="16"/>
      <c r="GD73" s="16"/>
      <c r="GE73" s="16"/>
      <c r="GF73" s="16"/>
      <c r="GG73" s="16"/>
      <c r="GH73" s="16"/>
      <c r="GI73" s="16"/>
      <c r="GJ73" s="16"/>
      <c r="GK73" s="16"/>
      <c r="GL73" s="16"/>
      <c r="GM73" s="16"/>
      <c r="GN73" s="16"/>
    </row>
    <row r="74" spans="1:196" s="4" customFormat="1" x14ac:dyDescent="0.25">
      <c r="A74" s="6" t="s">
        <v>21</v>
      </c>
      <c r="B74" s="23">
        <v>300</v>
      </c>
      <c r="C74" s="8">
        <v>440</v>
      </c>
      <c r="D74" s="192">
        <v>10.7</v>
      </c>
      <c r="E74" s="10">
        <f t="shared" si="4"/>
        <v>16</v>
      </c>
      <c r="F74" s="11">
        <f t="shared" si="5"/>
        <v>4708</v>
      </c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6"/>
      <c r="FD74" s="16"/>
      <c r="FE74" s="16"/>
      <c r="FF74" s="16"/>
      <c r="FG74" s="16"/>
      <c r="FH74" s="16"/>
      <c r="FI74" s="16"/>
      <c r="FJ74" s="16"/>
      <c r="FK74" s="16"/>
      <c r="FL74" s="16"/>
      <c r="FM74" s="16"/>
      <c r="FN74" s="16"/>
      <c r="FO74" s="16"/>
      <c r="FP74" s="16"/>
      <c r="FQ74" s="16"/>
      <c r="FR74" s="16"/>
      <c r="FS74" s="16"/>
      <c r="FT74" s="16"/>
      <c r="FU74" s="16"/>
      <c r="FV74" s="16"/>
      <c r="FW74" s="16"/>
      <c r="FX74" s="16"/>
      <c r="FY74" s="16"/>
      <c r="FZ74" s="16"/>
      <c r="GA74" s="16"/>
      <c r="GB74" s="16"/>
      <c r="GC74" s="16"/>
      <c r="GD74" s="16"/>
      <c r="GE74" s="16"/>
      <c r="GF74" s="16"/>
      <c r="GG74" s="16"/>
      <c r="GH74" s="16"/>
      <c r="GI74" s="16"/>
      <c r="GJ74" s="16"/>
      <c r="GK74" s="16"/>
      <c r="GL74" s="16"/>
      <c r="GM74" s="16"/>
      <c r="GN74" s="16"/>
    </row>
    <row r="75" spans="1:196" s="4" customFormat="1" x14ac:dyDescent="0.25">
      <c r="A75" s="29" t="s">
        <v>9</v>
      </c>
      <c r="B75" s="73"/>
      <c r="C75" s="193">
        <f>SUM(C69:C74)</f>
        <v>1335</v>
      </c>
      <c r="D75" s="41">
        <f>F75/C75</f>
        <v>9.8576779026217221</v>
      </c>
      <c r="E75" s="193">
        <f>SUM(E69:E74)</f>
        <v>45</v>
      </c>
      <c r="F75" s="193">
        <f>SUM(F69:F74)</f>
        <v>13160</v>
      </c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  <c r="FN75" s="16"/>
      <c r="FO75" s="16"/>
      <c r="FP75" s="16"/>
      <c r="FQ75" s="16"/>
      <c r="FR75" s="16"/>
      <c r="FS75" s="16"/>
      <c r="FT75" s="16"/>
      <c r="FU75" s="16"/>
      <c r="FV75" s="16"/>
      <c r="FW75" s="16"/>
      <c r="FX75" s="16"/>
      <c r="FY75" s="16"/>
      <c r="FZ75" s="16"/>
      <c r="GA75" s="16"/>
      <c r="GB75" s="16"/>
      <c r="GC75" s="16"/>
      <c r="GD75" s="16"/>
      <c r="GE75" s="16"/>
      <c r="GF75" s="16"/>
      <c r="GG75" s="16"/>
      <c r="GH75" s="16"/>
      <c r="GI75" s="16"/>
      <c r="GJ75" s="16"/>
      <c r="GK75" s="16"/>
      <c r="GL75" s="16"/>
      <c r="GM75" s="16"/>
      <c r="GN75" s="16"/>
    </row>
    <row r="76" spans="1:196" s="4" customFormat="1" x14ac:dyDescent="0.25">
      <c r="A76" s="194" t="s">
        <v>20</v>
      </c>
      <c r="B76" s="73"/>
      <c r="C76" s="33"/>
      <c r="D76" s="153"/>
      <c r="E76" s="33"/>
      <c r="F76" s="33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  <c r="FN76" s="16"/>
      <c r="FO76" s="16"/>
      <c r="FP76" s="16"/>
      <c r="FQ76" s="16"/>
      <c r="FR76" s="16"/>
      <c r="FS76" s="16"/>
      <c r="FT76" s="16"/>
      <c r="FU76" s="16"/>
      <c r="FV76" s="16"/>
      <c r="FW76" s="16"/>
      <c r="FX76" s="16"/>
      <c r="FY76" s="16"/>
      <c r="FZ76" s="16"/>
      <c r="GA76" s="16"/>
      <c r="GB76" s="16"/>
      <c r="GC76" s="16"/>
      <c r="GD76" s="16"/>
      <c r="GE76" s="16"/>
      <c r="GF76" s="16"/>
      <c r="GG76" s="16"/>
      <c r="GH76" s="16"/>
      <c r="GI76" s="16"/>
      <c r="GJ76" s="16"/>
      <c r="GK76" s="16"/>
      <c r="GL76" s="16"/>
      <c r="GM76" s="16"/>
      <c r="GN76" s="16"/>
    </row>
    <row r="77" spans="1:196" s="4" customFormat="1" x14ac:dyDescent="0.25">
      <c r="A77" s="34" t="s">
        <v>36</v>
      </c>
      <c r="B77" s="23">
        <v>240</v>
      </c>
      <c r="C77" s="8">
        <v>1220</v>
      </c>
      <c r="D77" s="192">
        <v>8</v>
      </c>
      <c r="E77" s="10">
        <f>ROUND(F77/B77,0)</f>
        <v>41</v>
      </c>
      <c r="F77" s="11">
        <f>ROUND(C77*D77,0)</f>
        <v>9760</v>
      </c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  <c r="FC77" s="16"/>
      <c r="FD77" s="16"/>
      <c r="FE77" s="16"/>
      <c r="FF77" s="16"/>
      <c r="FG77" s="16"/>
      <c r="FH77" s="16"/>
      <c r="FI77" s="16"/>
      <c r="FJ77" s="16"/>
      <c r="FK77" s="16"/>
      <c r="FL77" s="16"/>
      <c r="FM77" s="16"/>
      <c r="FN77" s="16"/>
      <c r="FO77" s="16"/>
      <c r="FP77" s="16"/>
      <c r="FQ77" s="16"/>
      <c r="FR77" s="16"/>
      <c r="FS77" s="16"/>
      <c r="FT77" s="16"/>
      <c r="FU77" s="16"/>
      <c r="FV77" s="16"/>
      <c r="FW77" s="16"/>
      <c r="FX77" s="16"/>
      <c r="FY77" s="16"/>
      <c r="FZ77" s="16"/>
      <c r="GA77" s="16"/>
      <c r="GB77" s="16"/>
      <c r="GC77" s="16"/>
      <c r="GD77" s="16"/>
      <c r="GE77" s="16"/>
      <c r="GF77" s="16"/>
      <c r="GG77" s="16"/>
      <c r="GH77" s="16"/>
      <c r="GI77" s="16"/>
      <c r="GJ77" s="16"/>
      <c r="GK77" s="16"/>
      <c r="GL77" s="16"/>
      <c r="GM77" s="16"/>
      <c r="GN77" s="16"/>
    </row>
    <row r="78" spans="1:196" s="4" customFormat="1" x14ac:dyDescent="0.25">
      <c r="A78" s="34" t="s">
        <v>25</v>
      </c>
      <c r="B78" s="23">
        <v>240</v>
      </c>
      <c r="C78" s="8">
        <v>100</v>
      </c>
      <c r="D78" s="192">
        <v>8</v>
      </c>
      <c r="E78" s="10">
        <f>ROUND(F78/B78,0)</f>
        <v>3</v>
      </c>
      <c r="F78" s="11">
        <f>ROUND(C78*D78,0)</f>
        <v>800</v>
      </c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  <c r="FC78" s="16"/>
      <c r="FD78" s="16"/>
      <c r="FE78" s="16"/>
      <c r="FF78" s="16"/>
      <c r="FG78" s="16"/>
      <c r="FH78" s="16"/>
      <c r="FI78" s="16"/>
      <c r="FJ78" s="16"/>
      <c r="FK78" s="16"/>
      <c r="FL78" s="16"/>
      <c r="FM78" s="16"/>
      <c r="FN78" s="16"/>
      <c r="FO78" s="16"/>
      <c r="FP78" s="16"/>
      <c r="FQ78" s="16"/>
      <c r="FR78" s="16"/>
      <c r="FS78" s="16"/>
      <c r="FT78" s="16"/>
      <c r="FU78" s="16"/>
      <c r="FV78" s="16"/>
      <c r="FW78" s="16"/>
      <c r="FX78" s="16"/>
      <c r="FY78" s="16"/>
      <c r="FZ78" s="16"/>
      <c r="GA78" s="16"/>
      <c r="GB78" s="16"/>
      <c r="GC78" s="16"/>
      <c r="GD78" s="16"/>
      <c r="GE78" s="16"/>
      <c r="GF78" s="16"/>
      <c r="GG78" s="16"/>
      <c r="GH78" s="16"/>
      <c r="GI78" s="16"/>
      <c r="GJ78" s="16"/>
      <c r="GK78" s="16"/>
      <c r="GL78" s="16"/>
      <c r="GM78" s="16"/>
      <c r="GN78" s="16"/>
    </row>
    <row r="79" spans="1:196" s="4" customFormat="1" x14ac:dyDescent="0.25">
      <c r="A79" s="34" t="s">
        <v>11</v>
      </c>
      <c r="B79" s="23">
        <v>240</v>
      </c>
      <c r="C79" s="8">
        <v>780</v>
      </c>
      <c r="D79" s="192">
        <v>3</v>
      </c>
      <c r="E79" s="10">
        <f>ROUND(F79/B79,0)</f>
        <v>10</v>
      </c>
      <c r="F79" s="11">
        <f>ROUND(C79*D79,0)</f>
        <v>2340</v>
      </c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  <c r="FN79" s="16"/>
      <c r="FO79" s="16"/>
      <c r="FP79" s="16"/>
      <c r="FQ79" s="16"/>
      <c r="FR79" s="16"/>
      <c r="FS79" s="16"/>
      <c r="FT79" s="16"/>
      <c r="FU79" s="16"/>
      <c r="FV79" s="16"/>
      <c r="FW79" s="16"/>
      <c r="FX79" s="16"/>
      <c r="FY79" s="16"/>
      <c r="FZ79" s="16"/>
      <c r="GA79" s="16"/>
      <c r="GB79" s="16"/>
      <c r="GC79" s="16"/>
      <c r="GD79" s="16"/>
      <c r="GE79" s="16"/>
      <c r="GF79" s="16"/>
      <c r="GG79" s="16"/>
      <c r="GH79" s="16"/>
      <c r="GI79" s="16"/>
      <c r="GJ79" s="16"/>
      <c r="GK79" s="16"/>
      <c r="GL79" s="16"/>
      <c r="GM79" s="16"/>
      <c r="GN79" s="16"/>
    </row>
    <row r="80" spans="1:196" s="4" customFormat="1" x14ac:dyDescent="0.25">
      <c r="A80" s="36" t="s">
        <v>111</v>
      </c>
      <c r="B80" s="23"/>
      <c r="C80" s="31">
        <f>C77+C79+C78</f>
        <v>2100</v>
      </c>
      <c r="D80" s="41">
        <f t="shared" ref="D80:D81" si="6">F80/C80</f>
        <v>6.1428571428571432</v>
      </c>
      <c r="E80" s="31">
        <f t="shared" ref="E80:F80" si="7">E77+E79+E78</f>
        <v>54</v>
      </c>
      <c r="F80" s="31">
        <f t="shared" si="7"/>
        <v>12900</v>
      </c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  <c r="FN80" s="16"/>
      <c r="FO80" s="16"/>
      <c r="FP80" s="16"/>
      <c r="FQ80" s="16"/>
      <c r="FR80" s="16"/>
      <c r="FS80" s="16"/>
      <c r="FT80" s="16"/>
      <c r="FU80" s="16"/>
      <c r="FV80" s="16"/>
      <c r="FW80" s="16"/>
      <c r="FX80" s="16"/>
      <c r="FY80" s="16"/>
      <c r="FZ80" s="16"/>
      <c r="GA80" s="16"/>
      <c r="GB80" s="16"/>
      <c r="GC80" s="16"/>
      <c r="GD80" s="16"/>
      <c r="GE80" s="16"/>
      <c r="GF80" s="16"/>
      <c r="GG80" s="16"/>
      <c r="GH80" s="16"/>
      <c r="GI80" s="16"/>
      <c r="GJ80" s="16"/>
      <c r="GK80" s="16"/>
      <c r="GL80" s="16"/>
      <c r="GM80" s="16"/>
      <c r="GN80" s="16"/>
    </row>
    <row r="81" spans="1:196" s="4" customFormat="1" ht="15" customHeight="1" x14ac:dyDescent="0.25">
      <c r="A81" s="64" t="s">
        <v>99</v>
      </c>
      <c r="B81" s="134"/>
      <c r="C81" s="87">
        <f>C75+C80</f>
        <v>3435</v>
      </c>
      <c r="D81" s="41">
        <f t="shared" si="6"/>
        <v>7.5866084425036391</v>
      </c>
      <c r="E81" s="87">
        <f>E75+E80</f>
        <v>99</v>
      </c>
      <c r="F81" s="87">
        <f>F75+F80</f>
        <v>26060</v>
      </c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  <c r="EE81" s="16"/>
      <c r="EF81" s="16"/>
      <c r="EG81" s="16"/>
      <c r="EH81" s="16"/>
      <c r="EI81" s="16"/>
      <c r="EJ81" s="16"/>
      <c r="EK81" s="16"/>
      <c r="EL81" s="16"/>
      <c r="EM81" s="16"/>
      <c r="EN81" s="16"/>
      <c r="EO81" s="16"/>
      <c r="EP81" s="16"/>
      <c r="EQ81" s="16"/>
      <c r="ER81" s="16"/>
      <c r="ES81" s="16"/>
      <c r="ET81" s="16"/>
      <c r="EU81" s="16"/>
      <c r="EV81" s="16"/>
      <c r="EW81" s="16"/>
      <c r="EX81" s="16"/>
      <c r="EY81" s="16"/>
      <c r="EZ81" s="16"/>
      <c r="FA81" s="16"/>
      <c r="FB81" s="16"/>
      <c r="FC81" s="16"/>
      <c r="FD81" s="16"/>
      <c r="FE81" s="16"/>
      <c r="FF81" s="16"/>
      <c r="FG81" s="16"/>
      <c r="FH81" s="16"/>
      <c r="FI81" s="16"/>
      <c r="FJ81" s="16"/>
      <c r="FK81" s="16"/>
      <c r="FL81" s="16"/>
      <c r="FM81" s="16"/>
      <c r="FN81" s="16"/>
      <c r="FO81" s="16"/>
      <c r="FP81" s="16"/>
      <c r="FQ81" s="16"/>
      <c r="FR81" s="16"/>
      <c r="FS81" s="16"/>
      <c r="FT81" s="16"/>
      <c r="FU81" s="16"/>
      <c r="FV81" s="16"/>
      <c r="FW81" s="16"/>
      <c r="FX81" s="16"/>
      <c r="FY81" s="16"/>
      <c r="FZ81" s="16"/>
      <c r="GA81" s="16"/>
      <c r="GB81" s="16"/>
      <c r="GC81" s="16"/>
      <c r="GD81" s="16"/>
      <c r="GE81" s="16"/>
      <c r="GF81" s="16"/>
      <c r="GG81" s="16"/>
      <c r="GH81" s="16"/>
      <c r="GI81" s="16"/>
      <c r="GJ81" s="16"/>
      <c r="GK81" s="16"/>
      <c r="GL81" s="16"/>
      <c r="GM81" s="16"/>
      <c r="GN81" s="16"/>
    </row>
    <row r="82" spans="1:196" ht="15.75" x14ac:dyDescent="0.25">
      <c r="A82" s="107" t="s">
        <v>77</v>
      </c>
      <c r="B82" s="170"/>
      <c r="C82" s="195">
        <f>C83+C85</f>
        <v>11040</v>
      </c>
      <c r="D82" s="196"/>
      <c r="E82" s="196"/>
      <c r="F82" s="10"/>
    </row>
    <row r="83" spans="1:196" x14ac:dyDescent="0.25">
      <c r="A83" s="110" t="s">
        <v>127</v>
      </c>
      <c r="B83" s="111"/>
      <c r="C83" s="170">
        <f>C84</f>
        <v>11020</v>
      </c>
      <c r="D83" s="70"/>
      <c r="E83" s="70"/>
      <c r="F83" s="111"/>
    </row>
    <row r="84" spans="1:196" x14ac:dyDescent="0.25">
      <c r="A84" s="114" t="s">
        <v>128</v>
      </c>
      <c r="B84" s="111"/>
      <c r="C84" s="171">
        <v>11020</v>
      </c>
      <c r="D84" s="111"/>
      <c r="E84" s="111"/>
      <c r="F84" s="111"/>
    </row>
    <row r="85" spans="1:196" x14ac:dyDescent="0.25">
      <c r="A85" s="72" t="s">
        <v>129</v>
      </c>
      <c r="B85" s="111"/>
      <c r="C85" s="142">
        <f>C86+C87</f>
        <v>20</v>
      </c>
      <c r="D85" s="111"/>
      <c r="E85" s="111"/>
      <c r="F85" s="111"/>
    </row>
    <row r="86" spans="1:196" ht="30" x14ac:dyDescent="0.25">
      <c r="A86" s="114" t="s">
        <v>130</v>
      </c>
      <c r="B86" s="111"/>
      <c r="C86" s="141">
        <v>20</v>
      </c>
      <c r="D86" s="111"/>
      <c r="E86" s="111"/>
      <c r="F86" s="111"/>
    </row>
    <row r="87" spans="1:196" ht="15.75" thickBot="1" x14ac:dyDescent="0.3">
      <c r="A87" s="117" t="s">
        <v>131</v>
      </c>
      <c r="B87" s="118"/>
      <c r="C87" s="118"/>
      <c r="D87" s="118"/>
      <c r="E87" s="118"/>
      <c r="F87" s="118"/>
    </row>
    <row r="88" spans="1:196" ht="15.75" thickBot="1" x14ac:dyDescent="0.3">
      <c r="A88" s="58" t="s">
        <v>10</v>
      </c>
      <c r="B88" s="143"/>
      <c r="C88" s="143"/>
      <c r="D88" s="143"/>
      <c r="E88" s="143"/>
      <c r="F88" s="143"/>
    </row>
  </sheetData>
  <mergeCells count="6">
    <mergeCell ref="A2:F3"/>
    <mergeCell ref="B4:B6"/>
    <mergeCell ref="E4:E6"/>
    <mergeCell ref="D4:D6"/>
    <mergeCell ref="C4:C6"/>
    <mergeCell ref="F4:F6"/>
  </mergeCells>
  <pageMargins left="0.78740157480314965" right="0" top="0.35433070866141736" bottom="0.35433070866141736" header="0" footer="0"/>
  <pageSetup paperSize="9" scale="85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U70"/>
  <sheetViews>
    <sheetView zoomScale="80" zoomScaleNormal="8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50.7109375" style="16" customWidth="1"/>
    <col min="2" max="2" width="10.7109375" style="16" customWidth="1"/>
    <col min="3" max="3" width="13.28515625" style="16" customWidth="1"/>
    <col min="4" max="4" width="11.140625" style="16" customWidth="1"/>
    <col min="5" max="5" width="11.28515625" style="16" customWidth="1"/>
    <col min="6" max="6" width="12.140625" style="16" customWidth="1"/>
    <col min="7" max="16384" width="11.42578125" style="16"/>
  </cols>
  <sheetData>
    <row r="1" spans="1:203" s="14" customFormat="1" ht="15.75" x14ac:dyDescent="0.25">
      <c r="E1" s="15"/>
    </row>
    <row r="2" spans="1:203" s="14" customFormat="1" ht="33" customHeight="1" x14ac:dyDescent="0.25">
      <c r="A2" s="595" t="s">
        <v>220</v>
      </c>
      <c r="B2" s="623"/>
      <c r="C2" s="623"/>
      <c r="D2" s="623"/>
      <c r="E2" s="623"/>
      <c r="F2" s="623"/>
    </row>
    <row r="3" spans="1:203" ht="15.75" thickBot="1" x14ac:dyDescent="0.3">
      <c r="A3" s="624"/>
      <c r="B3" s="624"/>
      <c r="C3" s="624"/>
      <c r="D3" s="624"/>
      <c r="E3" s="624"/>
      <c r="F3" s="624"/>
    </row>
    <row r="4" spans="1:203" ht="35.2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203" ht="19.5" customHeight="1" x14ac:dyDescent="0.3">
      <c r="A5" s="18"/>
      <c r="B5" s="601"/>
      <c r="C5" s="621"/>
      <c r="D5" s="607"/>
      <c r="E5" s="601"/>
      <c r="F5" s="604"/>
    </row>
    <row r="6" spans="1:203" ht="35.25" customHeight="1" thickBot="1" x14ac:dyDescent="0.3">
      <c r="A6" s="19" t="s">
        <v>3</v>
      </c>
      <c r="B6" s="602"/>
      <c r="C6" s="622"/>
      <c r="D6" s="608"/>
      <c r="E6" s="602"/>
      <c r="F6" s="605"/>
    </row>
    <row r="7" spans="1:203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203" ht="29.25" customHeight="1" x14ac:dyDescent="0.25">
      <c r="A8" s="175" t="s">
        <v>83</v>
      </c>
      <c r="B8" s="133"/>
      <c r="C8" s="149"/>
      <c r="D8" s="149"/>
      <c r="E8" s="149"/>
      <c r="F8" s="149"/>
      <c r="G8" s="619"/>
      <c r="H8" s="619"/>
    </row>
    <row r="9" spans="1:203" x14ac:dyDescent="0.25">
      <c r="A9" s="67" t="s">
        <v>4</v>
      </c>
      <c r="B9" s="68"/>
      <c r="C9" s="8"/>
      <c r="D9" s="8"/>
      <c r="E9" s="8"/>
      <c r="F9" s="8"/>
    </row>
    <row r="10" spans="1:203" x14ac:dyDescent="0.25">
      <c r="A10" s="70" t="s">
        <v>21</v>
      </c>
      <c r="B10" s="23">
        <v>340</v>
      </c>
      <c r="C10" s="8">
        <v>457</v>
      </c>
      <c r="D10" s="176">
        <v>10</v>
      </c>
      <c r="E10" s="10">
        <f t="shared" ref="E10:E15" si="0">ROUND(F10/B10,0)</f>
        <v>13</v>
      </c>
      <c r="F10" s="11">
        <f t="shared" ref="F10:F15" si="1">ROUND(C10*D10,0)</f>
        <v>4570</v>
      </c>
    </row>
    <row r="11" spans="1:203" x14ac:dyDescent="0.25">
      <c r="A11" s="70" t="s">
        <v>11</v>
      </c>
      <c r="B11" s="23">
        <v>340</v>
      </c>
      <c r="C11" s="8">
        <v>550</v>
      </c>
      <c r="D11" s="176">
        <v>9</v>
      </c>
      <c r="E11" s="10">
        <f t="shared" si="0"/>
        <v>15</v>
      </c>
      <c r="F11" s="11">
        <f t="shared" si="1"/>
        <v>4950</v>
      </c>
    </row>
    <row r="12" spans="1:203" x14ac:dyDescent="0.25">
      <c r="A12" s="70" t="s">
        <v>85</v>
      </c>
      <c r="B12" s="23">
        <v>270</v>
      </c>
      <c r="C12" s="8">
        <v>411</v>
      </c>
      <c r="D12" s="176">
        <v>7</v>
      </c>
      <c r="E12" s="10">
        <f t="shared" si="0"/>
        <v>11</v>
      </c>
      <c r="F12" s="11">
        <f t="shared" si="1"/>
        <v>2877</v>
      </c>
    </row>
    <row r="13" spans="1:203" x14ac:dyDescent="0.25">
      <c r="A13" s="70" t="s">
        <v>25</v>
      </c>
      <c r="B13" s="23">
        <v>320</v>
      </c>
      <c r="C13" s="8">
        <v>350</v>
      </c>
      <c r="D13" s="176">
        <v>10</v>
      </c>
      <c r="E13" s="10">
        <f t="shared" si="0"/>
        <v>11</v>
      </c>
      <c r="F13" s="11">
        <f t="shared" si="1"/>
        <v>3500</v>
      </c>
    </row>
    <row r="14" spans="1:203" x14ac:dyDescent="0.25">
      <c r="A14" s="70" t="s">
        <v>52</v>
      </c>
      <c r="B14" s="23">
        <v>340</v>
      </c>
      <c r="C14" s="8">
        <v>230</v>
      </c>
      <c r="D14" s="176">
        <v>11</v>
      </c>
      <c r="E14" s="10">
        <f t="shared" si="0"/>
        <v>7</v>
      </c>
      <c r="F14" s="11">
        <f t="shared" si="1"/>
        <v>2530</v>
      </c>
    </row>
    <row r="15" spans="1:203" x14ac:dyDescent="0.25">
      <c r="A15" s="26" t="s">
        <v>140</v>
      </c>
      <c r="B15" s="23">
        <v>330</v>
      </c>
      <c r="C15" s="8">
        <v>20</v>
      </c>
      <c r="D15" s="35">
        <v>10</v>
      </c>
      <c r="E15" s="10">
        <f t="shared" si="0"/>
        <v>1</v>
      </c>
      <c r="F15" s="11">
        <f t="shared" si="1"/>
        <v>200</v>
      </c>
    </row>
    <row r="16" spans="1:203" s="24" customFormat="1" ht="18.75" customHeight="1" x14ac:dyDescent="0.25">
      <c r="A16" s="121" t="s">
        <v>5</v>
      </c>
      <c r="B16" s="73"/>
      <c r="C16" s="87">
        <f>SUM(C10:C15)</f>
        <v>2018</v>
      </c>
      <c r="D16" s="177">
        <f>F16/C16</f>
        <v>9.2304261645193257</v>
      </c>
      <c r="E16" s="87">
        <f>SUM(E10:E15)</f>
        <v>58</v>
      </c>
      <c r="F16" s="87">
        <f>SUM(F10:F15)</f>
        <v>18627</v>
      </c>
      <c r="G16" s="178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  <c r="FF16" s="16"/>
      <c r="FG16" s="16"/>
      <c r="FH16" s="16"/>
      <c r="FI16" s="16"/>
      <c r="FJ16" s="16"/>
      <c r="FK16" s="16"/>
      <c r="FL16" s="16"/>
      <c r="FM16" s="16"/>
      <c r="FN16" s="16"/>
      <c r="FO16" s="16"/>
      <c r="FP16" s="16"/>
      <c r="FQ16" s="16"/>
      <c r="FR16" s="16"/>
      <c r="FS16" s="16"/>
      <c r="FT16" s="16"/>
      <c r="FU16" s="16"/>
      <c r="FV16" s="16"/>
      <c r="FW16" s="16"/>
      <c r="FX16" s="16"/>
      <c r="FY16" s="16"/>
      <c r="FZ16" s="16"/>
      <c r="GA16" s="16"/>
      <c r="GB16" s="16"/>
      <c r="GC16" s="16"/>
      <c r="GD16" s="16"/>
      <c r="GE16" s="16"/>
      <c r="GF16" s="16"/>
      <c r="GG16" s="16"/>
      <c r="GH16" s="16"/>
      <c r="GI16" s="16"/>
      <c r="GJ16" s="16"/>
      <c r="GK16" s="16"/>
      <c r="GL16" s="16"/>
      <c r="GM16" s="16"/>
      <c r="GN16" s="16"/>
      <c r="GO16" s="16"/>
      <c r="GP16" s="16"/>
      <c r="GQ16" s="16"/>
      <c r="GR16" s="16"/>
      <c r="GS16" s="16"/>
      <c r="GT16" s="16"/>
      <c r="GU16" s="16"/>
    </row>
    <row r="17" spans="1:193" s="79" customFormat="1" hidden="1" x14ac:dyDescent="0.25">
      <c r="A17" s="75" t="s">
        <v>151</v>
      </c>
      <c r="B17" s="76">
        <v>350</v>
      </c>
      <c r="C17" s="77"/>
      <c r="D17" s="78"/>
      <c r="E17" s="11"/>
      <c r="F17" s="77"/>
    </row>
    <row r="18" spans="1:193" s="79" customFormat="1" ht="14.25" hidden="1" x14ac:dyDescent="0.2">
      <c r="A18" s="80" t="s">
        <v>152</v>
      </c>
      <c r="B18" s="81"/>
      <c r="C18" s="82">
        <f t="shared" ref="C18" si="2">C16+C17</f>
        <v>2018</v>
      </c>
      <c r="D18" s="83" t="e">
        <f>#REF!/#REF!</f>
        <v>#REF!</v>
      </c>
      <c r="E18" s="82">
        <f t="shared" ref="E18:F18" si="3">E16+E17</f>
        <v>58</v>
      </c>
      <c r="F18" s="82">
        <f t="shared" si="3"/>
        <v>18627</v>
      </c>
    </row>
    <row r="19" spans="1:193" s="24" customFormat="1" ht="17.25" customHeight="1" x14ac:dyDescent="0.25">
      <c r="A19" s="84" t="s">
        <v>154</v>
      </c>
      <c r="B19" s="84"/>
      <c r="C19" s="85"/>
      <c r="D19" s="85"/>
      <c r="E19" s="85"/>
      <c r="F19" s="154"/>
    </row>
    <row r="20" spans="1:193" s="24" customFormat="1" ht="33.75" customHeight="1" x14ac:dyDescent="0.25">
      <c r="A20" s="47" t="s">
        <v>240</v>
      </c>
      <c r="B20" s="87"/>
      <c r="C20" s="8">
        <f>SUM(C22,C23,C24,C25)+C21/2.7</f>
        <v>16566.666666666668</v>
      </c>
      <c r="D20" s="155"/>
      <c r="E20" s="155"/>
      <c r="F20" s="154"/>
    </row>
    <row r="21" spans="1:193" s="24" customFormat="1" ht="15.75" customHeight="1" x14ac:dyDescent="0.25">
      <c r="A21" s="47" t="s">
        <v>215</v>
      </c>
      <c r="B21" s="48"/>
      <c r="C21" s="11">
        <v>450</v>
      </c>
      <c r="D21" s="48"/>
      <c r="E21" s="48"/>
      <c r="F21" s="48"/>
    </row>
    <row r="22" spans="1:193" s="24" customFormat="1" ht="15.75" customHeight="1" x14ac:dyDescent="0.25">
      <c r="A22" s="46" t="s">
        <v>155</v>
      </c>
      <c r="B22" s="87"/>
      <c r="C22" s="8"/>
      <c r="D22" s="155"/>
      <c r="E22" s="155"/>
      <c r="F22" s="154"/>
    </row>
    <row r="23" spans="1:193" s="24" customFormat="1" ht="15.75" customHeight="1" x14ac:dyDescent="0.25">
      <c r="A23" s="46" t="s">
        <v>156</v>
      </c>
      <c r="B23" s="87"/>
      <c r="C23" s="77">
        <v>3000</v>
      </c>
      <c r="D23" s="155"/>
      <c r="E23" s="155"/>
      <c r="F23" s="154"/>
    </row>
    <row r="24" spans="1:193" s="24" customFormat="1" ht="15.75" customHeight="1" x14ac:dyDescent="0.25">
      <c r="A24" s="46" t="s">
        <v>157</v>
      </c>
      <c r="B24" s="87"/>
      <c r="C24" s="77">
        <v>200</v>
      </c>
      <c r="D24" s="155"/>
      <c r="E24" s="155"/>
      <c r="F24" s="154"/>
    </row>
    <row r="25" spans="1:193" s="24" customFormat="1" ht="15.75" customHeight="1" x14ac:dyDescent="0.25">
      <c r="A25" s="47" t="s">
        <v>158</v>
      </c>
      <c r="B25" s="87"/>
      <c r="C25" s="77">
        <v>13200</v>
      </c>
      <c r="D25" s="155"/>
      <c r="E25" s="155"/>
      <c r="F25" s="154"/>
    </row>
    <row r="26" spans="1:193" s="24" customFormat="1" ht="49.5" customHeight="1" x14ac:dyDescent="0.25">
      <c r="A26" s="47" t="s">
        <v>214</v>
      </c>
      <c r="B26" s="87"/>
      <c r="C26" s="77">
        <v>1</v>
      </c>
      <c r="D26" s="8"/>
      <c r="E26" s="8"/>
      <c r="F26" s="8"/>
      <c r="G26" s="88"/>
    </row>
    <row r="27" spans="1:193" s="24" customFormat="1" x14ac:dyDescent="0.25">
      <c r="A27" s="13" t="s">
        <v>101</v>
      </c>
      <c r="B27" s="8"/>
      <c r="C27" s="77">
        <f>C28+C29</f>
        <v>19824</v>
      </c>
      <c r="D27" s="8"/>
      <c r="E27" s="8"/>
      <c r="F27" s="8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  <c r="FF27" s="16"/>
      <c r="FG27" s="16"/>
      <c r="FH27" s="16"/>
      <c r="FI27" s="16"/>
      <c r="FJ27" s="16"/>
      <c r="FK27" s="16"/>
      <c r="FL27" s="16"/>
      <c r="FM27" s="16"/>
      <c r="FN27" s="16"/>
      <c r="FO27" s="16"/>
      <c r="FP27" s="16"/>
      <c r="FQ27" s="16"/>
      <c r="FR27" s="16"/>
      <c r="FS27" s="16"/>
      <c r="FT27" s="16"/>
      <c r="FU27" s="16"/>
      <c r="FV27" s="16"/>
      <c r="FW27" s="16"/>
      <c r="FX27" s="16"/>
      <c r="FY27" s="16"/>
      <c r="FZ27" s="16"/>
      <c r="GA27" s="16"/>
      <c r="GB27" s="16"/>
      <c r="GC27" s="16"/>
      <c r="GD27" s="16"/>
      <c r="GE27" s="16"/>
      <c r="GF27" s="16"/>
      <c r="GG27" s="16"/>
      <c r="GH27" s="16"/>
      <c r="GI27" s="16"/>
      <c r="GJ27" s="16"/>
      <c r="GK27" s="16"/>
    </row>
    <row r="28" spans="1:193" s="24" customFormat="1" x14ac:dyDescent="0.25">
      <c r="A28" s="13" t="s">
        <v>203</v>
      </c>
      <c r="B28" s="8"/>
      <c r="C28" s="77">
        <f>20824-3000</f>
        <v>17824</v>
      </c>
      <c r="D28" s="156"/>
      <c r="E28" s="156"/>
      <c r="F28" s="156"/>
      <c r="G28" s="122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  <c r="FF28" s="16"/>
      <c r="FG28" s="16"/>
      <c r="FH28" s="16"/>
      <c r="FI28" s="16"/>
      <c r="FJ28" s="16"/>
      <c r="FK28" s="16"/>
      <c r="FL28" s="16"/>
      <c r="FM28" s="16"/>
      <c r="FN28" s="16"/>
      <c r="FO28" s="16"/>
      <c r="FP28" s="16"/>
      <c r="FQ28" s="16"/>
      <c r="FR28" s="16"/>
      <c r="FS28" s="16"/>
      <c r="FT28" s="16"/>
      <c r="FU28" s="16"/>
      <c r="FV28" s="16"/>
      <c r="FW28" s="16"/>
      <c r="FX28" s="16"/>
      <c r="FY28" s="16"/>
      <c r="FZ28" s="16"/>
      <c r="GA28" s="16"/>
      <c r="GB28" s="16"/>
      <c r="GC28" s="16"/>
      <c r="GD28" s="16"/>
      <c r="GE28" s="16"/>
      <c r="GF28" s="16"/>
      <c r="GG28" s="16"/>
      <c r="GH28" s="16"/>
      <c r="GI28" s="16"/>
      <c r="GJ28" s="16"/>
      <c r="GK28" s="16"/>
    </row>
    <row r="29" spans="1:193" s="24" customFormat="1" x14ac:dyDescent="0.25">
      <c r="A29" s="13" t="s">
        <v>205</v>
      </c>
      <c r="B29" s="8"/>
      <c r="C29" s="77">
        <f>C30/8.5</f>
        <v>2000</v>
      </c>
      <c r="D29" s="156"/>
      <c r="E29" s="156"/>
      <c r="F29" s="156"/>
      <c r="G29" s="4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  <c r="FF29" s="16"/>
      <c r="FG29" s="16"/>
      <c r="FH29" s="16"/>
      <c r="FI29" s="16"/>
      <c r="FJ29" s="16"/>
      <c r="FK29" s="16"/>
      <c r="FL29" s="16"/>
      <c r="FM29" s="16"/>
      <c r="FN29" s="16"/>
      <c r="FO29" s="16"/>
      <c r="FP29" s="16"/>
      <c r="FQ29" s="16"/>
      <c r="FR29" s="16"/>
      <c r="FS29" s="16"/>
      <c r="FT29" s="16"/>
      <c r="FU29" s="16"/>
      <c r="FV29" s="16"/>
      <c r="FW29" s="16"/>
      <c r="FX29" s="16"/>
      <c r="FY29" s="16"/>
      <c r="FZ29" s="16"/>
      <c r="GA29" s="16"/>
      <c r="GB29" s="16"/>
      <c r="GC29" s="16"/>
      <c r="GD29" s="16"/>
      <c r="GE29" s="16"/>
      <c r="GF29" s="16"/>
      <c r="GG29" s="16"/>
      <c r="GH29" s="16"/>
      <c r="GI29" s="16"/>
      <c r="GJ29" s="16"/>
      <c r="GK29" s="16"/>
    </row>
    <row r="30" spans="1:193" s="158" customFormat="1" x14ac:dyDescent="0.25">
      <c r="A30" s="49" t="s">
        <v>204</v>
      </c>
      <c r="B30" s="87"/>
      <c r="C30" s="11">
        <v>17000</v>
      </c>
      <c r="D30" s="157"/>
      <c r="E30" s="157"/>
      <c r="F30" s="157"/>
      <c r="G30" s="90"/>
    </row>
    <row r="31" spans="1:193" s="158" customFormat="1" x14ac:dyDescent="0.25">
      <c r="A31" s="51" t="s">
        <v>159</v>
      </c>
      <c r="B31" s="91"/>
      <c r="C31" s="87">
        <f>C20+ROUND(C28*3.2,0)+C30/3.9</f>
        <v>77962.641025641031</v>
      </c>
      <c r="D31" s="157"/>
      <c r="E31" s="157"/>
      <c r="F31" s="157"/>
    </row>
    <row r="32" spans="1:193" s="158" customFormat="1" x14ac:dyDescent="0.25">
      <c r="A32" s="84" t="s">
        <v>121</v>
      </c>
      <c r="B32" s="12"/>
      <c r="C32" s="87"/>
      <c r="D32" s="157"/>
      <c r="E32" s="157"/>
      <c r="F32" s="157"/>
    </row>
    <row r="33" spans="1:6" s="158" customFormat="1" ht="36.75" customHeight="1" x14ac:dyDescent="0.25">
      <c r="A33" s="47" t="s">
        <v>240</v>
      </c>
      <c r="B33" s="12"/>
      <c r="C33" s="11">
        <f>SUM(C34,C35,C42,C48,C49,C50)</f>
        <v>19305</v>
      </c>
      <c r="D33" s="157"/>
      <c r="E33" s="157"/>
      <c r="F33" s="157"/>
    </row>
    <row r="34" spans="1:6" s="158" customFormat="1" ht="17.25" customHeight="1" x14ac:dyDescent="0.25">
      <c r="A34" s="47" t="s">
        <v>155</v>
      </c>
      <c r="B34" s="12"/>
      <c r="C34" s="11"/>
      <c r="D34" s="157"/>
      <c r="E34" s="157"/>
      <c r="F34" s="157"/>
    </row>
    <row r="35" spans="1:6" s="158" customFormat="1" ht="30" x14ac:dyDescent="0.25">
      <c r="A35" s="46" t="s">
        <v>160</v>
      </c>
      <c r="B35" s="12"/>
      <c r="C35" s="11">
        <f>C36+C37+C38+C40</f>
        <v>3793</v>
      </c>
      <c r="D35" s="157"/>
      <c r="E35" s="157"/>
      <c r="F35" s="157"/>
    </row>
    <row r="36" spans="1:6" s="158" customFormat="1" x14ac:dyDescent="0.25">
      <c r="A36" s="92" t="s">
        <v>161</v>
      </c>
      <c r="B36" s="12"/>
      <c r="C36" s="94">
        <f>2690-1090</f>
        <v>1600</v>
      </c>
      <c r="D36" s="157"/>
      <c r="E36" s="157"/>
      <c r="F36" s="157"/>
    </row>
    <row r="37" spans="1:6" s="158" customFormat="1" x14ac:dyDescent="0.25">
      <c r="A37" s="92" t="s">
        <v>162</v>
      </c>
      <c r="B37" s="12"/>
      <c r="C37" s="94">
        <v>777</v>
      </c>
      <c r="D37" s="157"/>
      <c r="E37" s="157"/>
      <c r="F37" s="157"/>
    </row>
    <row r="38" spans="1:6" s="158" customFormat="1" ht="30" x14ac:dyDescent="0.25">
      <c r="A38" s="92" t="s">
        <v>163</v>
      </c>
      <c r="B38" s="12"/>
      <c r="C38" s="94">
        <v>324</v>
      </c>
      <c r="D38" s="157"/>
      <c r="E38" s="157"/>
      <c r="F38" s="157"/>
    </row>
    <row r="39" spans="1:6" s="158" customFormat="1" x14ac:dyDescent="0.25">
      <c r="A39" s="92" t="s">
        <v>164</v>
      </c>
      <c r="B39" s="12"/>
      <c r="C39" s="94">
        <v>36</v>
      </c>
      <c r="D39" s="157"/>
      <c r="E39" s="157"/>
      <c r="F39" s="157"/>
    </row>
    <row r="40" spans="1:6" s="158" customFormat="1" ht="30" x14ac:dyDescent="0.25">
      <c r="A40" s="92" t="s">
        <v>165</v>
      </c>
      <c r="B40" s="12"/>
      <c r="C40" s="94">
        <v>1092</v>
      </c>
      <c r="D40" s="157"/>
      <c r="E40" s="157"/>
      <c r="F40" s="157"/>
    </row>
    <row r="41" spans="1:6" s="158" customFormat="1" x14ac:dyDescent="0.25">
      <c r="A41" s="92" t="s">
        <v>164</v>
      </c>
      <c r="B41" s="12"/>
      <c r="C41" s="94">
        <v>138</v>
      </c>
      <c r="D41" s="157"/>
      <c r="E41" s="157"/>
      <c r="F41" s="157"/>
    </row>
    <row r="42" spans="1:6" s="158" customFormat="1" ht="30" x14ac:dyDescent="0.25">
      <c r="A42" s="46" t="s">
        <v>166</v>
      </c>
      <c r="B42" s="12"/>
      <c r="C42" s="94">
        <f>C43+C44+C46+C48</f>
        <v>15512</v>
      </c>
      <c r="D42" s="157"/>
      <c r="E42" s="157"/>
      <c r="F42" s="157"/>
    </row>
    <row r="43" spans="1:6" s="158" customFormat="1" ht="30" x14ac:dyDescent="0.25">
      <c r="A43" s="92" t="s">
        <v>167</v>
      </c>
      <c r="B43" s="12"/>
      <c r="C43" s="11">
        <v>3130</v>
      </c>
      <c r="D43" s="157"/>
      <c r="E43" s="157"/>
      <c r="F43" s="157"/>
    </row>
    <row r="44" spans="1:6" s="158" customFormat="1" ht="45" x14ac:dyDescent="0.25">
      <c r="A44" s="92" t="s">
        <v>168</v>
      </c>
      <c r="B44" s="12"/>
      <c r="C44" s="94">
        <v>10371</v>
      </c>
      <c r="D44" s="157"/>
      <c r="E44" s="157"/>
      <c r="F44" s="157"/>
    </row>
    <row r="45" spans="1:6" s="158" customFormat="1" x14ac:dyDescent="0.25">
      <c r="A45" s="92" t="s">
        <v>164</v>
      </c>
      <c r="B45" s="12"/>
      <c r="C45" s="94">
        <v>3000</v>
      </c>
      <c r="D45" s="157"/>
      <c r="E45" s="157"/>
      <c r="F45" s="157"/>
    </row>
    <row r="46" spans="1:6" s="158" customFormat="1" ht="45" x14ac:dyDescent="0.25">
      <c r="A46" s="92" t="s">
        <v>169</v>
      </c>
      <c r="B46" s="12"/>
      <c r="C46" s="94">
        <v>2011</v>
      </c>
      <c r="D46" s="157"/>
      <c r="E46" s="157"/>
      <c r="F46" s="157"/>
    </row>
    <row r="47" spans="1:6" s="158" customFormat="1" x14ac:dyDescent="0.25">
      <c r="A47" s="92" t="s">
        <v>164</v>
      </c>
      <c r="B47" s="12"/>
      <c r="C47" s="94">
        <v>1052</v>
      </c>
      <c r="D47" s="157"/>
      <c r="E47" s="157"/>
      <c r="F47" s="157"/>
    </row>
    <row r="48" spans="1:6" s="158" customFormat="1" ht="30" x14ac:dyDescent="0.25">
      <c r="A48" s="46" t="s">
        <v>170</v>
      </c>
      <c r="B48" s="12"/>
      <c r="C48" s="94"/>
      <c r="D48" s="157"/>
      <c r="E48" s="157"/>
      <c r="F48" s="157"/>
    </row>
    <row r="49" spans="1:203" s="158" customFormat="1" ht="30" x14ac:dyDescent="0.25">
      <c r="A49" s="46" t="s">
        <v>171</v>
      </c>
      <c r="B49" s="12"/>
      <c r="C49" s="94"/>
      <c r="D49" s="157"/>
      <c r="E49" s="157"/>
      <c r="F49" s="157"/>
    </row>
    <row r="50" spans="1:203" s="158" customFormat="1" x14ac:dyDescent="0.25">
      <c r="A50" s="47" t="s">
        <v>172</v>
      </c>
      <c r="B50" s="12"/>
      <c r="C50" s="94"/>
      <c r="D50" s="157"/>
      <c r="E50" s="157"/>
      <c r="F50" s="157"/>
    </row>
    <row r="51" spans="1:203" s="158" customFormat="1" x14ac:dyDescent="0.25">
      <c r="A51" s="13" t="s">
        <v>101</v>
      </c>
      <c r="B51" s="87"/>
      <c r="C51" s="94"/>
      <c r="D51" s="157"/>
      <c r="E51" s="157"/>
      <c r="F51" s="157"/>
    </row>
    <row r="52" spans="1:203" s="158" customFormat="1" x14ac:dyDescent="0.25">
      <c r="A52" s="49" t="s">
        <v>118</v>
      </c>
      <c r="B52" s="87"/>
      <c r="C52" s="11"/>
      <c r="D52" s="157"/>
      <c r="E52" s="157"/>
      <c r="F52" s="157"/>
    </row>
    <row r="53" spans="1:203" s="24" customFormat="1" ht="30" x14ac:dyDescent="0.25">
      <c r="A53" s="13" t="s">
        <v>102</v>
      </c>
      <c r="B53" s="8"/>
      <c r="C53" s="11">
        <f>5200-247</f>
        <v>4953</v>
      </c>
      <c r="D53" s="8"/>
      <c r="E53" s="8"/>
      <c r="F53" s="8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  <c r="FF53" s="16"/>
      <c r="FG53" s="16"/>
      <c r="FH53" s="16"/>
      <c r="FI53" s="16"/>
      <c r="FJ53" s="16"/>
      <c r="FK53" s="16"/>
      <c r="FL53" s="16"/>
      <c r="FM53" s="16"/>
      <c r="FN53" s="16"/>
      <c r="FO53" s="16"/>
      <c r="FP53" s="16"/>
      <c r="FQ53" s="16"/>
      <c r="FR53" s="16"/>
      <c r="FS53" s="16"/>
      <c r="FT53" s="16"/>
      <c r="FU53" s="16"/>
      <c r="FV53" s="16"/>
      <c r="FW53" s="16"/>
      <c r="FX53" s="16"/>
      <c r="FY53" s="16"/>
      <c r="FZ53" s="16"/>
      <c r="GA53" s="16"/>
      <c r="GB53" s="16"/>
      <c r="GC53" s="16"/>
      <c r="GD53" s="16"/>
      <c r="GE53" s="16"/>
      <c r="GF53" s="16"/>
      <c r="GG53" s="16"/>
      <c r="GH53" s="16"/>
      <c r="GI53" s="16"/>
      <c r="GJ53" s="16"/>
      <c r="GK53" s="16"/>
    </row>
    <row r="54" spans="1:203" s="24" customFormat="1" x14ac:dyDescent="0.25">
      <c r="A54" s="50" t="s">
        <v>173</v>
      </c>
      <c r="B54" s="12"/>
      <c r="C54" s="11"/>
      <c r="D54" s="8"/>
      <c r="E54" s="8"/>
      <c r="F54" s="8"/>
    </row>
    <row r="55" spans="1:203" s="24" customFormat="1" ht="15.75" customHeight="1" x14ac:dyDescent="0.25">
      <c r="A55" s="95"/>
      <c r="B55" s="12"/>
      <c r="C55" s="11"/>
      <c r="D55" s="8"/>
      <c r="E55" s="8"/>
      <c r="F55" s="8"/>
    </row>
    <row r="56" spans="1:203" s="24" customFormat="1" x14ac:dyDescent="0.25">
      <c r="A56" s="96" t="s">
        <v>120</v>
      </c>
      <c r="B56" s="12"/>
      <c r="C56" s="52">
        <f>C33+ROUND(C51*3.2,0)+C53</f>
        <v>24258</v>
      </c>
      <c r="D56" s="8"/>
      <c r="E56" s="8"/>
      <c r="F56" s="8"/>
    </row>
    <row r="57" spans="1:203" s="24" customFormat="1" ht="17.25" customHeight="1" x14ac:dyDescent="0.25">
      <c r="A57" s="160" t="s">
        <v>119</v>
      </c>
      <c r="B57" s="12"/>
      <c r="C57" s="52">
        <f>SUM(C31,C56)</f>
        <v>102220.64102564103</v>
      </c>
      <c r="D57" s="8"/>
      <c r="E57" s="8"/>
      <c r="F57" s="8"/>
    </row>
    <row r="58" spans="1:203" s="24" customFormat="1" ht="15.75" customHeight="1" x14ac:dyDescent="0.25">
      <c r="A58" s="29" t="s">
        <v>7</v>
      </c>
      <c r="B58" s="179"/>
      <c r="C58" s="171"/>
      <c r="D58" s="171"/>
      <c r="E58" s="171"/>
      <c r="F58" s="171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  <c r="FF58" s="16"/>
      <c r="FG58" s="16"/>
      <c r="FH58" s="16"/>
      <c r="FI58" s="16"/>
      <c r="FJ58" s="16"/>
      <c r="FK58" s="16"/>
      <c r="FL58" s="16"/>
      <c r="FM58" s="16"/>
      <c r="FN58" s="16"/>
      <c r="FO58" s="16"/>
      <c r="FP58" s="16"/>
      <c r="FQ58" s="16"/>
      <c r="FR58" s="16"/>
      <c r="FS58" s="16"/>
      <c r="FT58" s="16"/>
      <c r="FU58" s="16"/>
      <c r="FV58" s="16"/>
      <c r="FW58" s="16"/>
      <c r="FX58" s="16"/>
      <c r="FY58" s="16"/>
      <c r="FZ58" s="16"/>
      <c r="GA58" s="16"/>
      <c r="GB58" s="16"/>
      <c r="GC58" s="16"/>
      <c r="GD58" s="16"/>
      <c r="GE58" s="16"/>
      <c r="GF58" s="16"/>
      <c r="GG58" s="16"/>
      <c r="GH58" s="16"/>
      <c r="GI58" s="16"/>
      <c r="GJ58" s="16"/>
      <c r="GK58" s="16"/>
      <c r="GL58" s="16"/>
      <c r="GM58" s="16"/>
      <c r="GN58" s="16"/>
      <c r="GO58" s="16"/>
      <c r="GP58" s="16"/>
      <c r="GQ58" s="16"/>
      <c r="GR58" s="16"/>
      <c r="GS58" s="16"/>
      <c r="GT58" s="16"/>
      <c r="GU58" s="16"/>
    </row>
    <row r="59" spans="1:203" s="24" customFormat="1" ht="15.75" customHeight="1" x14ac:dyDescent="0.25">
      <c r="A59" s="30" t="s">
        <v>20</v>
      </c>
      <c r="B59" s="179"/>
      <c r="C59" s="171"/>
      <c r="D59" s="171"/>
      <c r="E59" s="171"/>
      <c r="F59" s="171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  <c r="FF59" s="16"/>
      <c r="FG59" s="16"/>
      <c r="FH59" s="16"/>
      <c r="FI59" s="16"/>
      <c r="FJ59" s="16"/>
      <c r="FK59" s="16"/>
      <c r="FL59" s="16"/>
      <c r="FM59" s="16"/>
      <c r="FN59" s="16"/>
      <c r="FO59" s="16"/>
      <c r="FP59" s="16"/>
      <c r="FQ59" s="16"/>
      <c r="FR59" s="16"/>
      <c r="FS59" s="16"/>
      <c r="FT59" s="16"/>
      <c r="FU59" s="16"/>
      <c r="FV59" s="16"/>
      <c r="FW59" s="16"/>
      <c r="FX59" s="16"/>
      <c r="FY59" s="16"/>
      <c r="FZ59" s="16"/>
      <c r="GA59" s="16"/>
      <c r="GB59" s="16"/>
      <c r="GC59" s="16"/>
      <c r="GD59" s="16"/>
      <c r="GE59" s="16"/>
      <c r="GF59" s="16"/>
      <c r="GG59" s="16"/>
      <c r="GH59" s="16"/>
      <c r="GI59" s="16"/>
      <c r="GJ59" s="16"/>
      <c r="GK59" s="16"/>
      <c r="GL59" s="16"/>
      <c r="GM59" s="16"/>
      <c r="GN59" s="16"/>
      <c r="GO59" s="16"/>
      <c r="GP59" s="16"/>
      <c r="GQ59" s="16"/>
      <c r="GR59" s="16"/>
      <c r="GS59" s="16"/>
      <c r="GT59" s="16"/>
      <c r="GU59" s="16"/>
    </row>
    <row r="60" spans="1:203" s="24" customFormat="1" ht="15.75" customHeight="1" x14ac:dyDescent="0.25">
      <c r="A60" s="6" t="s">
        <v>21</v>
      </c>
      <c r="B60" s="179">
        <v>240</v>
      </c>
      <c r="C60" s="8">
        <v>1110</v>
      </c>
      <c r="D60" s="176">
        <v>8</v>
      </c>
      <c r="E60" s="10">
        <f>ROUND(F60/B60,0)</f>
        <v>37</v>
      </c>
      <c r="F60" s="11">
        <f>ROUND(C60*D60,0)</f>
        <v>8880</v>
      </c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  <c r="FF60" s="16"/>
      <c r="FG60" s="16"/>
      <c r="FH60" s="16"/>
      <c r="FI60" s="16"/>
      <c r="FJ60" s="16"/>
      <c r="FK60" s="16"/>
      <c r="FL60" s="16"/>
      <c r="FM60" s="16"/>
      <c r="FN60" s="16"/>
      <c r="FO60" s="16"/>
      <c r="FP60" s="16"/>
      <c r="FQ60" s="16"/>
      <c r="FR60" s="16"/>
      <c r="FS60" s="16"/>
      <c r="FT60" s="16"/>
      <c r="FU60" s="16"/>
      <c r="FV60" s="16"/>
      <c r="FW60" s="16"/>
      <c r="FX60" s="16"/>
      <c r="FY60" s="16"/>
      <c r="FZ60" s="16"/>
      <c r="GA60" s="16"/>
      <c r="GB60" s="16"/>
      <c r="GC60" s="16"/>
      <c r="GD60" s="16"/>
      <c r="GE60" s="16"/>
      <c r="GF60" s="16"/>
      <c r="GG60" s="16"/>
      <c r="GH60" s="16"/>
      <c r="GI60" s="16"/>
      <c r="GJ60" s="16"/>
      <c r="GK60" s="16"/>
      <c r="GL60" s="16"/>
      <c r="GM60" s="16"/>
      <c r="GN60" s="16"/>
      <c r="GO60" s="16"/>
      <c r="GP60" s="16"/>
      <c r="GQ60" s="16"/>
      <c r="GR60" s="16"/>
      <c r="GS60" s="16"/>
      <c r="GT60" s="16"/>
      <c r="GU60" s="16"/>
    </row>
    <row r="61" spans="1:203" s="24" customFormat="1" ht="15.75" customHeight="1" x14ac:dyDescent="0.25">
      <c r="A61" s="6" t="s">
        <v>11</v>
      </c>
      <c r="B61" s="179">
        <v>240</v>
      </c>
      <c r="C61" s="171">
        <v>30</v>
      </c>
      <c r="D61" s="176">
        <v>8</v>
      </c>
      <c r="E61" s="10">
        <f>ROUND(F61/B61,0)</f>
        <v>1</v>
      </c>
      <c r="F61" s="11">
        <f>ROUND(C61*D61,0)</f>
        <v>240</v>
      </c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  <c r="FF61" s="16"/>
      <c r="FG61" s="16"/>
      <c r="FH61" s="16"/>
      <c r="FI61" s="16"/>
      <c r="FJ61" s="16"/>
      <c r="FK61" s="16"/>
      <c r="FL61" s="16"/>
      <c r="FM61" s="16"/>
      <c r="FN61" s="16"/>
      <c r="FO61" s="16"/>
      <c r="FP61" s="16"/>
      <c r="FQ61" s="16"/>
      <c r="FR61" s="16"/>
      <c r="FS61" s="16"/>
      <c r="FT61" s="16"/>
      <c r="FU61" s="16"/>
      <c r="FV61" s="16"/>
      <c r="FW61" s="16"/>
      <c r="FX61" s="16"/>
      <c r="FY61" s="16"/>
      <c r="FZ61" s="16"/>
      <c r="GA61" s="16"/>
      <c r="GB61" s="16"/>
      <c r="GC61" s="16"/>
      <c r="GD61" s="16"/>
      <c r="GE61" s="16"/>
      <c r="GF61" s="16"/>
      <c r="GG61" s="16"/>
      <c r="GH61" s="16"/>
      <c r="GI61" s="16"/>
      <c r="GJ61" s="16"/>
      <c r="GK61" s="16"/>
      <c r="GL61" s="16"/>
      <c r="GM61" s="16"/>
      <c r="GN61" s="16"/>
      <c r="GO61" s="16"/>
      <c r="GP61" s="16"/>
      <c r="GQ61" s="16"/>
      <c r="GR61" s="16"/>
      <c r="GS61" s="16"/>
      <c r="GT61" s="16"/>
      <c r="GU61" s="16"/>
    </row>
    <row r="62" spans="1:203" s="24" customFormat="1" ht="15.75" customHeight="1" x14ac:dyDescent="0.25">
      <c r="A62" s="124" t="s">
        <v>111</v>
      </c>
      <c r="B62" s="179"/>
      <c r="C62" s="180">
        <f>C60+C61</f>
        <v>1140</v>
      </c>
      <c r="D62" s="177">
        <f t="shared" ref="D62:D63" si="4">F62/C62</f>
        <v>8</v>
      </c>
      <c r="E62" s="180">
        <f>E60+E61</f>
        <v>38</v>
      </c>
      <c r="F62" s="180">
        <f>F60+F61</f>
        <v>9120</v>
      </c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  <c r="FF62" s="16"/>
      <c r="FG62" s="16"/>
      <c r="FH62" s="16"/>
      <c r="FI62" s="16"/>
      <c r="FJ62" s="16"/>
      <c r="FK62" s="16"/>
      <c r="FL62" s="16"/>
      <c r="FM62" s="16"/>
      <c r="FN62" s="16"/>
      <c r="FO62" s="16"/>
      <c r="FP62" s="16"/>
      <c r="FQ62" s="16"/>
      <c r="FR62" s="16"/>
      <c r="FS62" s="16"/>
      <c r="FT62" s="16"/>
      <c r="FU62" s="16"/>
      <c r="FV62" s="16"/>
      <c r="FW62" s="16"/>
      <c r="FX62" s="16"/>
      <c r="FY62" s="16"/>
      <c r="FZ62" s="16"/>
      <c r="GA62" s="16"/>
      <c r="GB62" s="16"/>
      <c r="GC62" s="16"/>
      <c r="GD62" s="16"/>
      <c r="GE62" s="16"/>
      <c r="GF62" s="16"/>
      <c r="GG62" s="16"/>
      <c r="GH62" s="16"/>
      <c r="GI62" s="16"/>
      <c r="GJ62" s="16"/>
      <c r="GK62" s="16"/>
      <c r="GL62" s="16"/>
      <c r="GM62" s="16"/>
      <c r="GN62" s="16"/>
      <c r="GO62" s="16"/>
      <c r="GP62" s="16"/>
      <c r="GQ62" s="16"/>
      <c r="GR62" s="16"/>
      <c r="GS62" s="16"/>
      <c r="GT62" s="16"/>
      <c r="GU62" s="16"/>
    </row>
    <row r="63" spans="1:203" s="24" customFormat="1" ht="15" customHeight="1" x14ac:dyDescent="0.25">
      <c r="A63" s="181" t="s">
        <v>99</v>
      </c>
      <c r="B63" s="23"/>
      <c r="C63" s="180">
        <f>C62</f>
        <v>1140</v>
      </c>
      <c r="D63" s="177">
        <f t="shared" si="4"/>
        <v>8</v>
      </c>
      <c r="E63" s="180">
        <f>E62</f>
        <v>38</v>
      </c>
      <c r="F63" s="180">
        <f>F62</f>
        <v>9120</v>
      </c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  <c r="FF63" s="16"/>
      <c r="FG63" s="16"/>
      <c r="FH63" s="16"/>
      <c r="FI63" s="16"/>
      <c r="FJ63" s="16"/>
      <c r="FK63" s="16"/>
      <c r="FL63" s="16"/>
      <c r="FM63" s="16"/>
      <c r="FN63" s="16"/>
      <c r="FO63" s="16"/>
      <c r="FP63" s="16"/>
      <c r="FQ63" s="16"/>
      <c r="FR63" s="16"/>
      <c r="FS63" s="16"/>
      <c r="FT63" s="16"/>
      <c r="FU63" s="16"/>
      <c r="FV63" s="16"/>
      <c r="FW63" s="16"/>
      <c r="FX63" s="16"/>
      <c r="FY63" s="16"/>
      <c r="FZ63" s="16"/>
      <c r="GA63" s="16"/>
      <c r="GB63" s="16"/>
      <c r="GC63" s="16"/>
      <c r="GD63" s="16"/>
      <c r="GE63" s="16"/>
      <c r="GF63" s="16"/>
      <c r="GG63" s="16"/>
      <c r="GH63" s="16"/>
      <c r="GI63" s="16"/>
      <c r="GJ63" s="16"/>
      <c r="GK63" s="16"/>
      <c r="GL63" s="16"/>
      <c r="GM63" s="16"/>
      <c r="GN63" s="16"/>
      <c r="GO63" s="16"/>
      <c r="GP63" s="16"/>
      <c r="GQ63" s="16"/>
      <c r="GR63" s="16"/>
      <c r="GS63" s="16"/>
      <c r="GT63" s="16"/>
      <c r="GU63" s="16"/>
    </row>
    <row r="64" spans="1:203" ht="18.75" customHeight="1" x14ac:dyDescent="0.25">
      <c r="A64" s="107" t="s">
        <v>77</v>
      </c>
      <c r="B64" s="68"/>
      <c r="C64" s="108">
        <f>C65+C67</f>
        <v>5005</v>
      </c>
      <c r="D64" s="109"/>
      <c r="E64" s="68"/>
      <c r="F64" s="68"/>
    </row>
    <row r="65" spans="1:203" x14ac:dyDescent="0.25">
      <c r="A65" s="110" t="s">
        <v>127</v>
      </c>
      <c r="B65" s="111"/>
      <c r="C65" s="112">
        <f>C66</f>
        <v>5000</v>
      </c>
      <c r="D65" s="70"/>
      <c r="E65" s="113"/>
      <c r="F65" s="111"/>
    </row>
    <row r="66" spans="1:203" x14ac:dyDescent="0.25">
      <c r="A66" s="114" t="s">
        <v>128</v>
      </c>
      <c r="B66" s="111"/>
      <c r="C66" s="182">
        <v>5000</v>
      </c>
      <c r="D66" s="111"/>
      <c r="E66" s="111"/>
      <c r="F66" s="111"/>
    </row>
    <row r="67" spans="1:203" x14ac:dyDescent="0.25">
      <c r="A67" s="72" t="s">
        <v>129</v>
      </c>
      <c r="B67" s="111"/>
      <c r="C67" s="183">
        <f>C68+C69</f>
        <v>5</v>
      </c>
      <c r="D67" s="111"/>
      <c r="E67" s="111"/>
      <c r="F67" s="111"/>
    </row>
    <row r="68" spans="1:203" ht="30" x14ac:dyDescent="0.25">
      <c r="A68" s="114" t="s">
        <v>130</v>
      </c>
      <c r="B68" s="111"/>
      <c r="C68" s="141">
        <f>10-5</f>
        <v>5</v>
      </c>
      <c r="D68" s="111"/>
      <c r="E68" s="111"/>
      <c r="F68" s="111"/>
    </row>
    <row r="69" spans="1:203" ht="15.75" thickBot="1" x14ac:dyDescent="0.3">
      <c r="A69" s="117" t="s">
        <v>131</v>
      </c>
      <c r="B69" s="118"/>
      <c r="C69" s="118"/>
      <c r="D69" s="118"/>
      <c r="E69" s="118"/>
      <c r="F69" s="118"/>
    </row>
    <row r="70" spans="1:203" s="24" customFormat="1" ht="15.75" thickBot="1" x14ac:dyDescent="0.3">
      <c r="A70" s="184" t="s">
        <v>10</v>
      </c>
      <c r="B70" s="143"/>
      <c r="C70" s="185"/>
      <c r="D70" s="185"/>
      <c r="E70" s="185"/>
      <c r="F70" s="185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L70" s="16"/>
      <c r="FM70" s="16"/>
      <c r="FN70" s="16"/>
      <c r="FO70" s="16"/>
      <c r="FP70" s="16"/>
      <c r="FQ70" s="16"/>
      <c r="FR70" s="16"/>
      <c r="FS70" s="16"/>
      <c r="FT70" s="16"/>
      <c r="FU70" s="16"/>
      <c r="FV70" s="16"/>
      <c r="FW70" s="16"/>
      <c r="FX70" s="16"/>
      <c r="FY70" s="16"/>
      <c r="FZ70" s="16"/>
      <c r="GA70" s="16"/>
      <c r="GB70" s="16"/>
      <c r="GC70" s="16"/>
      <c r="GD70" s="16"/>
      <c r="GE70" s="16"/>
      <c r="GF70" s="16"/>
      <c r="GG70" s="16"/>
      <c r="GH70" s="16"/>
      <c r="GI70" s="16"/>
      <c r="GJ70" s="16"/>
      <c r="GK70" s="16"/>
      <c r="GL70" s="16"/>
      <c r="GM70" s="16"/>
      <c r="GN70" s="16"/>
      <c r="GO70" s="16"/>
      <c r="GP70" s="16"/>
      <c r="GQ70" s="16"/>
      <c r="GR70" s="16"/>
      <c r="GS70" s="16"/>
      <c r="GT70" s="16"/>
      <c r="GU70" s="16"/>
    </row>
  </sheetData>
  <mergeCells count="7">
    <mergeCell ref="G8:H8"/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15748031496062992" header="0" footer="0"/>
  <pageSetup paperSize="9" scale="85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82"/>
  <sheetViews>
    <sheetView zoomScale="80" zoomScaleNormal="80" zoomScaleSheetLayoutView="75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46.42578125" style="16" customWidth="1"/>
    <col min="2" max="2" width="11.28515625" style="16" customWidth="1"/>
    <col min="3" max="3" width="13.85546875" style="16" customWidth="1"/>
    <col min="4" max="4" width="11.140625" style="16" customWidth="1"/>
    <col min="5" max="5" width="16.28515625" style="16" customWidth="1"/>
    <col min="6" max="6" width="11.5703125" style="16" customWidth="1"/>
    <col min="7" max="16384" width="11.42578125" style="16"/>
  </cols>
  <sheetData>
    <row r="1" spans="1:8" s="14" customFormat="1" ht="9.75" customHeight="1" x14ac:dyDescent="0.25">
      <c r="E1" s="15"/>
    </row>
    <row r="2" spans="1:8" s="14" customFormat="1" ht="30.75" customHeight="1" x14ac:dyDescent="0.25">
      <c r="A2" s="595" t="s">
        <v>220</v>
      </c>
      <c r="B2" s="623"/>
      <c r="C2" s="623"/>
      <c r="D2" s="623"/>
      <c r="E2" s="623"/>
      <c r="F2" s="623"/>
    </row>
    <row r="3" spans="1:8" ht="15.75" thickBot="1" x14ac:dyDescent="0.3">
      <c r="A3" s="624"/>
      <c r="B3" s="624"/>
      <c r="C3" s="624"/>
      <c r="D3" s="624"/>
      <c r="E3" s="624"/>
      <c r="F3" s="624"/>
    </row>
    <row r="4" spans="1:8" ht="36.7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8" ht="30.75" customHeight="1" x14ac:dyDescent="0.3">
      <c r="A5" s="18"/>
      <c r="B5" s="601"/>
      <c r="C5" s="621"/>
      <c r="D5" s="607"/>
      <c r="E5" s="601"/>
      <c r="F5" s="604"/>
    </row>
    <row r="6" spans="1:8" ht="30" customHeight="1" thickBot="1" x14ac:dyDescent="0.3">
      <c r="A6" s="19" t="s">
        <v>3</v>
      </c>
      <c r="B6" s="602"/>
      <c r="C6" s="622"/>
      <c r="D6" s="608"/>
      <c r="E6" s="602"/>
      <c r="F6" s="605"/>
    </row>
    <row r="7" spans="1:8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8" ht="29.25" x14ac:dyDescent="0.25">
      <c r="A8" s="119" t="s">
        <v>138</v>
      </c>
      <c r="B8" s="120"/>
      <c r="C8" s="149"/>
      <c r="D8" s="149"/>
      <c r="E8" s="149"/>
      <c r="F8" s="149"/>
      <c r="G8" s="150"/>
      <c r="H8" s="151"/>
    </row>
    <row r="9" spans="1:8" x14ac:dyDescent="0.25">
      <c r="A9" s="67" t="s">
        <v>4</v>
      </c>
      <c r="B9" s="10"/>
      <c r="C9" s="8"/>
      <c r="D9" s="8"/>
      <c r="E9" s="8"/>
      <c r="F9" s="8"/>
    </row>
    <row r="10" spans="1:8" x14ac:dyDescent="0.25">
      <c r="A10" s="70" t="s">
        <v>21</v>
      </c>
      <c r="B10" s="23">
        <v>340</v>
      </c>
      <c r="C10" s="8">
        <v>1330</v>
      </c>
      <c r="D10" s="35">
        <v>11.5</v>
      </c>
      <c r="E10" s="10">
        <f t="shared" ref="E10" si="0">ROUND(F10/B10,0)</f>
        <v>45</v>
      </c>
      <c r="F10" s="11">
        <f t="shared" ref="F10" si="1">ROUND(C10*D10,0)</f>
        <v>15295</v>
      </c>
    </row>
    <row r="11" spans="1:8" x14ac:dyDescent="0.25">
      <c r="A11" s="70" t="s">
        <v>22</v>
      </c>
      <c r="B11" s="23">
        <v>340</v>
      </c>
      <c r="C11" s="8">
        <v>250</v>
      </c>
      <c r="D11" s="35">
        <v>11</v>
      </c>
      <c r="E11" s="10">
        <f t="shared" ref="E11:E19" si="2">ROUND(F11/B11,0)</f>
        <v>8</v>
      </c>
      <c r="F11" s="11">
        <f t="shared" ref="F11:F19" si="3">ROUND(C11*D11,0)</f>
        <v>2750</v>
      </c>
    </row>
    <row r="12" spans="1:8" x14ac:dyDescent="0.25">
      <c r="A12" s="70" t="s">
        <v>11</v>
      </c>
      <c r="B12" s="23">
        <v>340</v>
      </c>
      <c r="C12" s="8">
        <f>1150-12</f>
        <v>1138</v>
      </c>
      <c r="D12" s="35">
        <v>9</v>
      </c>
      <c r="E12" s="10">
        <f t="shared" si="2"/>
        <v>30</v>
      </c>
      <c r="F12" s="11">
        <f t="shared" si="3"/>
        <v>10242</v>
      </c>
    </row>
    <row r="13" spans="1:8" x14ac:dyDescent="0.25">
      <c r="A13" s="70" t="s">
        <v>26</v>
      </c>
      <c r="B13" s="23">
        <v>270</v>
      </c>
      <c r="C13" s="8">
        <v>470</v>
      </c>
      <c r="D13" s="35">
        <v>6.5</v>
      </c>
      <c r="E13" s="10">
        <f t="shared" si="2"/>
        <v>11</v>
      </c>
      <c r="F13" s="11">
        <f t="shared" si="3"/>
        <v>3055</v>
      </c>
    </row>
    <row r="14" spans="1:8" x14ac:dyDescent="0.25">
      <c r="A14" s="70" t="s">
        <v>27</v>
      </c>
      <c r="B14" s="23">
        <v>300</v>
      </c>
      <c r="C14" s="8">
        <v>320</v>
      </c>
      <c r="D14" s="35">
        <v>6.3</v>
      </c>
      <c r="E14" s="10">
        <f t="shared" si="2"/>
        <v>7</v>
      </c>
      <c r="F14" s="11">
        <f t="shared" si="3"/>
        <v>2016</v>
      </c>
    </row>
    <row r="15" spans="1:8" ht="30" x14ac:dyDescent="0.25">
      <c r="A15" s="152" t="s">
        <v>84</v>
      </c>
      <c r="B15" s="23">
        <v>300</v>
      </c>
      <c r="C15" s="8">
        <v>20</v>
      </c>
      <c r="D15" s="99">
        <v>11</v>
      </c>
      <c r="E15" s="10">
        <f t="shared" si="2"/>
        <v>1</v>
      </c>
      <c r="F15" s="11">
        <f t="shared" si="3"/>
        <v>220</v>
      </c>
    </row>
    <row r="16" spans="1:8" x14ac:dyDescent="0.25">
      <c r="A16" s="70" t="s">
        <v>24</v>
      </c>
      <c r="B16" s="23">
        <v>340</v>
      </c>
      <c r="C16" s="8">
        <v>150</v>
      </c>
      <c r="D16" s="99">
        <v>7.7</v>
      </c>
      <c r="E16" s="10">
        <f t="shared" si="2"/>
        <v>3</v>
      </c>
      <c r="F16" s="11">
        <f t="shared" si="3"/>
        <v>1155</v>
      </c>
    </row>
    <row r="17" spans="1:8" x14ac:dyDescent="0.25">
      <c r="A17" s="70" t="s">
        <v>23</v>
      </c>
      <c r="B17" s="23">
        <v>340</v>
      </c>
      <c r="C17" s="8">
        <v>660</v>
      </c>
      <c r="D17" s="35">
        <v>6</v>
      </c>
      <c r="E17" s="10">
        <f t="shared" si="2"/>
        <v>12</v>
      </c>
      <c r="F17" s="11">
        <f t="shared" si="3"/>
        <v>3960</v>
      </c>
    </row>
    <row r="18" spans="1:8" x14ac:dyDescent="0.25">
      <c r="A18" s="70" t="s">
        <v>25</v>
      </c>
      <c r="B18" s="23">
        <v>320</v>
      </c>
      <c r="C18" s="8">
        <v>445</v>
      </c>
      <c r="D18" s="35">
        <v>8.6</v>
      </c>
      <c r="E18" s="10">
        <f t="shared" si="2"/>
        <v>12</v>
      </c>
      <c r="F18" s="11">
        <f t="shared" si="3"/>
        <v>3827</v>
      </c>
    </row>
    <row r="19" spans="1:8" x14ac:dyDescent="0.25">
      <c r="A19" s="26" t="s">
        <v>140</v>
      </c>
      <c r="B19" s="23">
        <v>330</v>
      </c>
      <c r="C19" s="8">
        <v>50</v>
      </c>
      <c r="D19" s="35">
        <v>10</v>
      </c>
      <c r="E19" s="10">
        <f t="shared" si="2"/>
        <v>2</v>
      </c>
      <c r="F19" s="11">
        <f t="shared" si="3"/>
        <v>500</v>
      </c>
    </row>
    <row r="20" spans="1:8" s="24" customFormat="1" ht="15.75" customHeight="1" x14ac:dyDescent="0.25">
      <c r="A20" s="121" t="s">
        <v>5</v>
      </c>
      <c r="B20" s="73"/>
      <c r="C20" s="87">
        <f>SUM(C10:C19)</f>
        <v>4833</v>
      </c>
      <c r="D20" s="153">
        <f>F20/C20</f>
        <v>8.9013035381750463</v>
      </c>
      <c r="E20" s="134">
        <f>SUM(E10:E19)</f>
        <v>131</v>
      </c>
      <c r="F20" s="134">
        <f>SUM(F10:F19)</f>
        <v>43020</v>
      </c>
    </row>
    <row r="21" spans="1:8" s="79" customFormat="1" hidden="1" x14ac:dyDescent="0.25">
      <c r="A21" s="75" t="s">
        <v>151</v>
      </c>
      <c r="B21" s="76">
        <v>350</v>
      </c>
      <c r="C21" s="77"/>
      <c r="D21" s="78"/>
      <c r="E21" s="11"/>
      <c r="F21" s="77"/>
    </row>
    <row r="22" spans="1:8" s="79" customFormat="1" ht="14.25" hidden="1" x14ac:dyDescent="0.2">
      <c r="A22" s="80" t="s">
        <v>152</v>
      </c>
      <c r="B22" s="81"/>
      <c r="C22" s="82">
        <f t="shared" ref="C22" si="4">C20+C21</f>
        <v>4833</v>
      </c>
      <c r="D22" s="83" t="e">
        <f>#REF!/#REF!</f>
        <v>#REF!</v>
      </c>
      <c r="E22" s="82">
        <f t="shared" ref="E22:F22" si="5">E20+E21</f>
        <v>131</v>
      </c>
      <c r="F22" s="82">
        <f t="shared" si="5"/>
        <v>43020</v>
      </c>
    </row>
    <row r="23" spans="1:8" s="24" customFormat="1" ht="21" customHeight="1" x14ac:dyDescent="0.25">
      <c r="A23" s="84" t="s">
        <v>154</v>
      </c>
      <c r="B23" s="84"/>
      <c r="C23" s="85"/>
      <c r="D23" s="85"/>
      <c r="E23" s="85"/>
      <c r="F23" s="154"/>
    </row>
    <row r="24" spans="1:8" s="24" customFormat="1" ht="29.25" customHeight="1" x14ac:dyDescent="0.25">
      <c r="A24" s="47" t="s">
        <v>240</v>
      </c>
      <c r="B24" s="87"/>
      <c r="C24" s="8">
        <f>SUM(C26,C27,C28,C29)+C25/2.7</f>
        <v>51507.037037037036</v>
      </c>
      <c r="D24" s="155"/>
      <c r="E24" s="155"/>
      <c r="F24" s="154"/>
    </row>
    <row r="25" spans="1:8" s="24" customFormat="1" ht="15.75" customHeight="1" x14ac:dyDescent="0.25">
      <c r="A25" s="47" t="s">
        <v>215</v>
      </c>
      <c r="B25" s="48"/>
      <c r="C25" s="11">
        <f>3000+2500</f>
        <v>5500</v>
      </c>
      <c r="D25" s="48"/>
      <c r="E25" s="48"/>
      <c r="F25" s="48"/>
    </row>
    <row r="26" spans="1:8" s="24" customFormat="1" ht="15.75" customHeight="1" x14ac:dyDescent="0.25">
      <c r="A26" s="46" t="s">
        <v>155</v>
      </c>
      <c r="B26" s="87"/>
      <c r="C26" s="8"/>
      <c r="D26" s="155"/>
      <c r="E26" s="155"/>
      <c r="F26" s="154"/>
    </row>
    <row r="27" spans="1:8" s="24" customFormat="1" ht="15.75" customHeight="1" x14ac:dyDescent="0.25">
      <c r="A27" s="46" t="s">
        <v>156</v>
      </c>
      <c r="B27" s="87"/>
      <c r="C27" s="77">
        <v>10000</v>
      </c>
      <c r="D27" s="155"/>
      <c r="E27" s="155"/>
      <c r="F27" s="154"/>
    </row>
    <row r="28" spans="1:8" s="24" customFormat="1" ht="15.75" customHeight="1" x14ac:dyDescent="0.25">
      <c r="A28" s="46" t="s">
        <v>157</v>
      </c>
      <c r="B28" s="87"/>
      <c r="C28" s="77">
        <v>170</v>
      </c>
      <c r="D28" s="155"/>
      <c r="E28" s="155"/>
      <c r="F28" s="154"/>
    </row>
    <row r="29" spans="1:8" s="24" customFormat="1" ht="15.75" customHeight="1" x14ac:dyDescent="0.25">
      <c r="A29" s="47" t="s">
        <v>158</v>
      </c>
      <c r="B29" s="87"/>
      <c r="C29" s="77">
        <v>39300</v>
      </c>
      <c r="D29" s="155"/>
      <c r="E29" s="155"/>
      <c r="F29" s="154"/>
    </row>
    <row r="30" spans="1:8" s="24" customFormat="1" ht="51.75" customHeight="1" x14ac:dyDescent="0.25">
      <c r="A30" s="47" t="s">
        <v>214</v>
      </c>
      <c r="B30" s="87"/>
      <c r="C30" s="77">
        <v>552</v>
      </c>
      <c r="D30" s="8"/>
      <c r="E30" s="8"/>
      <c r="F30" s="8"/>
      <c r="G30" s="88"/>
    </row>
    <row r="31" spans="1:8" s="24" customFormat="1" x14ac:dyDescent="0.25">
      <c r="A31" s="13" t="s">
        <v>101</v>
      </c>
      <c r="B31" s="8"/>
      <c r="C31" s="77">
        <f>C32+C33</f>
        <v>25876.470588235294</v>
      </c>
      <c r="D31" s="8"/>
      <c r="E31" s="8"/>
      <c r="F31" s="8"/>
    </row>
    <row r="32" spans="1:8" s="24" customFormat="1" x14ac:dyDescent="0.25">
      <c r="A32" s="13" t="s">
        <v>203</v>
      </c>
      <c r="B32" s="8"/>
      <c r="C32" s="77">
        <f>25000-2300</f>
        <v>22700</v>
      </c>
      <c r="D32" s="156"/>
      <c r="E32" s="156"/>
      <c r="F32" s="156"/>
      <c r="G32" s="122"/>
      <c r="H32" s="122"/>
    </row>
    <row r="33" spans="1:8" s="24" customFormat="1" x14ac:dyDescent="0.25">
      <c r="A33" s="13" t="s">
        <v>205</v>
      </c>
      <c r="B33" s="8"/>
      <c r="C33" s="77">
        <f>C34/8.5</f>
        <v>3176.4705882352941</v>
      </c>
      <c r="D33" s="156"/>
      <c r="E33" s="156"/>
      <c r="F33" s="156"/>
      <c r="G33" s="4"/>
      <c r="H33" s="4"/>
    </row>
    <row r="34" spans="1:8" s="158" customFormat="1" x14ac:dyDescent="0.25">
      <c r="A34" s="49" t="s">
        <v>204</v>
      </c>
      <c r="B34" s="87"/>
      <c r="C34" s="11">
        <v>27000</v>
      </c>
      <c r="D34" s="157"/>
      <c r="E34" s="157"/>
      <c r="F34" s="157"/>
      <c r="G34" s="90"/>
      <c r="H34" s="90"/>
    </row>
    <row r="35" spans="1:8" s="158" customFormat="1" x14ac:dyDescent="0.25">
      <c r="A35" s="51" t="s">
        <v>159</v>
      </c>
      <c r="B35" s="91"/>
      <c r="C35" s="87">
        <f>C24+ROUND(C32*3.2,0)+C34/3.9</f>
        <v>131070.11396011396</v>
      </c>
      <c r="D35" s="157"/>
      <c r="E35" s="157"/>
      <c r="F35" s="157"/>
    </row>
    <row r="36" spans="1:8" s="158" customFormat="1" x14ac:dyDescent="0.25">
      <c r="A36" s="84" t="s">
        <v>121</v>
      </c>
      <c r="B36" s="12"/>
      <c r="C36" s="87"/>
      <c r="D36" s="157"/>
      <c r="E36" s="157"/>
      <c r="F36" s="157"/>
    </row>
    <row r="37" spans="1:8" s="158" customFormat="1" ht="36.75" customHeight="1" x14ac:dyDescent="0.25">
      <c r="A37" s="47" t="s">
        <v>240</v>
      </c>
      <c r="B37" s="12"/>
      <c r="C37" s="11">
        <f>SUM(C38,C39,C46,C52,C53,C54)</f>
        <v>36736</v>
      </c>
      <c r="D37" s="157"/>
      <c r="E37" s="157"/>
      <c r="F37" s="157"/>
    </row>
    <row r="38" spans="1:8" s="158" customFormat="1" ht="17.25" customHeight="1" x14ac:dyDescent="0.25">
      <c r="A38" s="47" t="s">
        <v>155</v>
      </c>
      <c r="B38" s="12"/>
      <c r="C38" s="11"/>
      <c r="D38" s="157"/>
      <c r="E38" s="157"/>
      <c r="F38" s="157"/>
    </row>
    <row r="39" spans="1:8" s="158" customFormat="1" ht="30" x14ac:dyDescent="0.25">
      <c r="A39" s="46" t="s">
        <v>160</v>
      </c>
      <c r="B39" s="12"/>
      <c r="C39" s="11">
        <f>SUM(C40,C41,C42,C44)</f>
        <v>5759</v>
      </c>
      <c r="D39" s="157"/>
      <c r="E39" s="157"/>
      <c r="F39" s="157"/>
    </row>
    <row r="40" spans="1:8" s="158" customFormat="1" ht="30" x14ac:dyDescent="0.25">
      <c r="A40" s="92" t="s">
        <v>161</v>
      </c>
      <c r="B40" s="12"/>
      <c r="C40" s="94">
        <f>5467-2467</f>
        <v>3000</v>
      </c>
      <c r="D40" s="157"/>
      <c r="E40" s="157"/>
      <c r="F40" s="157"/>
    </row>
    <row r="41" spans="1:8" s="158" customFormat="1" ht="30" x14ac:dyDescent="0.25">
      <c r="A41" s="92" t="s">
        <v>162</v>
      </c>
      <c r="B41" s="12"/>
      <c r="C41" s="94">
        <v>1100</v>
      </c>
      <c r="D41" s="157"/>
      <c r="E41" s="157"/>
      <c r="F41" s="157"/>
    </row>
    <row r="42" spans="1:8" s="158" customFormat="1" ht="45" x14ac:dyDescent="0.25">
      <c r="A42" s="92" t="s">
        <v>163</v>
      </c>
      <c r="B42" s="12"/>
      <c r="C42" s="94">
        <v>458</v>
      </c>
      <c r="D42" s="157"/>
      <c r="E42" s="157"/>
      <c r="F42" s="157"/>
    </row>
    <row r="43" spans="1:8" s="158" customFormat="1" x14ac:dyDescent="0.25">
      <c r="A43" s="92" t="s">
        <v>164</v>
      </c>
      <c r="B43" s="12"/>
      <c r="C43" s="94">
        <v>54</v>
      </c>
      <c r="D43" s="157"/>
      <c r="E43" s="157"/>
      <c r="F43" s="157"/>
    </row>
    <row r="44" spans="1:8" s="158" customFormat="1" ht="30" x14ac:dyDescent="0.25">
      <c r="A44" s="92" t="s">
        <v>165</v>
      </c>
      <c r="B44" s="12"/>
      <c r="C44" s="94">
        <v>1201</v>
      </c>
      <c r="D44" s="157"/>
      <c r="E44" s="157"/>
      <c r="F44" s="157"/>
    </row>
    <row r="45" spans="1:8" s="158" customFormat="1" x14ac:dyDescent="0.25">
      <c r="A45" s="92" t="s">
        <v>164</v>
      </c>
      <c r="B45" s="12"/>
      <c r="C45" s="94">
        <v>127</v>
      </c>
      <c r="D45" s="157"/>
      <c r="E45" s="157"/>
      <c r="F45" s="157"/>
    </row>
    <row r="46" spans="1:8" s="158" customFormat="1" ht="31.5" customHeight="1" x14ac:dyDescent="0.25">
      <c r="A46" s="46" t="s">
        <v>166</v>
      </c>
      <c r="B46" s="12"/>
      <c r="C46" s="94">
        <f>C47+C48+C50+C52</f>
        <v>30977</v>
      </c>
      <c r="D46" s="157"/>
      <c r="E46" s="157"/>
      <c r="F46" s="157"/>
    </row>
    <row r="47" spans="1:8" s="158" customFormat="1" ht="30" x14ac:dyDescent="0.25">
      <c r="A47" s="92" t="s">
        <v>167</v>
      </c>
      <c r="B47" s="12"/>
      <c r="C47" s="11">
        <v>4900</v>
      </c>
      <c r="D47" s="157"/>
      <c r="E47" s="157"/>
      <c r="F47" s="157"/>
    </row>
    <row r="48" spans="1:8" s="158" customFormat="1" ht="45" x14ac:dyDescent="0.25">
      <c r="A48" s="92" t="s">
        <v>168</v>
      </c>
      <c r="B48" s="12"/>
      <c r="C48" s="94">
        <v>22700</v>
      </c>
      <c r="D48" s="157"/>
      <c r="E48" s="157"/>
      <c r="F48" s="157"/>
      <c r="H48" s="159"/>
    </row>
    <row r="49" spans="1:6" s="158" customFormat="1" x14ac:dyDescent="0.25">
      <c r="A49" s="92" t="s">
        <v>164</v>
      </c>
      <c r="B49" s="12"/>
      <c r="C49" s="94">
        <v>6135</v>
      </c>
      <c r="D49" s="157"/>
      <c r="E49" s="157"/>
      <c r="F49" s="157"/>
    </row>
    <row r="50" spans="1:6" s="158" customFormat="1" ht="45" x14ac:dyDescent="0.25">
      <c r="A50" s="92" t="s">
        <v>169</v>
      </c>
      <c r="B50" s="12"/>
      <c r="C50" s="94">
        <v>3377</v>
      </c>
      <c r="D50" s="157"/>
      <c r="E50" s="157"/>
      <c r="F50" s="157"/>
    </row>
    <row r="51" spans="1:6" s="158" customFormat="1" x14ac:dyDescent="0.25">
      <c r="A51" s="92" t="s">
        <v>164</v>
      </c>
      <c r="B51" s="12"/>
      <c r="C51" s="94">
        <v>2077</v>
      </c>
      <c r="D51" s="157"/>
      <c r="E51" s="157"/>
      <c r="F51" s="157"/>
    </row>
    <row r="52" spans="1:6" s="158" customFormat="1" ht="45" x14ac:dyDescent="0.25">
      <c r="A52" s="46" t="s">
        <v>170</v>
      </c>
      <c r="B52" s="12"/>
      <c r="C52" s="94"/>
      <c r="D52" s="157"/>
      <c r="E52" s="157"/>
      <c r="F52" s="157"/>
    </row>
    <row r="53" spans="1:6" s="158" customFormat="1" ht="30" x14ac:dyDescent="0.25">
      <c r="A53" s="46" t="s">
        <v>171</v>
      </c>
      <c r="B53" s="12"/>
      <c r="C53" s="94"/>
      <c r="D53" s="157"/>
      <c r="E53" s="157"/>
      <c r="F53" s="157"/>
    </row>
    <row r="54" spans="1:6" s="158" customFormat="1" x14ac:dyDescent="0.25">
      <c r="A54" s="47" t="s">
        <v>172</v>
      </c>
      <c r="B54" s="12"/>
      <c r="C54" s="94"/>
      <c r="D54" s="157"/>
      <c r="E54" s="157"/>
      <c r="F54" s="157"/>
    </row>
    <row r="55" spans="1:6" s="158" customFormat="1" x14ac:dyDescent="0.25">
      <c r="A55" s="13" t="s">
        <v>101</v>
      </c>
      <c r="B55" s="87"/>
      <c r="C55" s="94"/>
      <c r="D55" s="157"/>
      <c r="E55" s="157"/>
      <c r="F55" s="157"/>
    </row>
    <row r="56" spans="1:6" s="158" customFormat="1" x14ac:dyDescent="0.25">
      <c r="A56" s="49" t="s">
        <v>118</v>
      </c>
      <c r="B56" s="87"/>
      <c r="C56" s="11"/>
      <c r="D56" s="157"/>
      <c r="E56" s="157"/>
      <c r="F56" s="157"/>
    </row>
    <row r="57" spans="1:6" s="24" customFormat="1" ht="30" x14ac:dyDescent="0.25">
      <c r="A57" s="13" t="s">
        <v>102</v>
      </c>
      <c r="B57" s="8"/>
      <c r="C57" s="11">
        <v>6530</v>
      </c>
      <c r="D57" s="8"/>
      <c r="E57" s="8"/>
      <c r="F57" s="8"/>
    </row>
    <row r="58" spans="1:6" s="24" customFormat="1" ht="30" x14ac:dyDescent="0.25">
      <c r="A58" s="50" t="s">
        <v>173</v>
      </c>
      <c r="B58" s="12"/>
      <c r="C58" s="11">
        <v>455</v>
      </c>
      <c r="D58" s="8"/>
      <c r="E58" s="8"/>
      <c r="F58" s="8"/>
    </row>
    <row r="59" spans="1:6" s="24" customFormat="1" ht="15.75" customHeight="1" x14ac:dyDescent="0.25">
      <c r="A59" s="95"/>
      <c r="B59" s="12"/>
      <c r="C59" s="11"/>
      <c r="D59" s="8"/>
      <c r="E59" s="8"/>
      <c r="F59" s="8"/>
    </row>
    <row r="60" spans="1:6" s="24" customFormat="1" x14ac:dyDescent="0.25">
      <c r="A60" s="96" t="s">
        <v>120</v>
      </c>
      <c r="B60" s="12"/>
      <c r="C60" s="52">
        <f>C37+ROUND(C55*3.2,0)+C57</f>
        <v>43266</v>
      </c>
      <c r="D60" s="8"/>
      <c r="E60" s="8"/>
      <c r="F60" s="8"/>
    </row>
    <row r="61" spans="1:6" s="24" customFormat="1" ht="17.25" customHeight="1" x14ac:dyDescent="0.25">
      <c r="A61" s="160" t="s">
        <v>119</v>
      </c>
      <c r="B61" s="12"/>
      <c r="C61" s="52">
        <f>SUM(C35,C60)</f>
        <v>174336.11396011396</v>
      </c>
      <c r="D61" s="8"/>
      <c r="E61" s="8"/>
      <c r="F61" s="8"/>
    </row>
    <row r="62" spans="1:6" s="24" customFormat="1" ht="17.25" customHeight="1" x14ac:dyDescent="0.25">
      <c r="A62" s="160" t="s">
        <v>103</v>
      </c>
      <c r="B62" s="12"/>
      <c r="C62" s="52">
        <f>SUM(C63:C64)</f>
        <v>30</v>
      </c>
      <c r="D62" s="8"/>
      <c r="E62" s="8"/>
      <c r="F62" s="8"/>
    </row>
    <row r="63" spans="1:6" s="24" customFormat="1" ht="63.75" customHeight="1" x14ac:dyDescent="0.25">
      <c r="A63" s="13" t="s">
        <v>217</v>
      </c>
      <c r="B63" s="12"/>
      <c r="C63" s="11">
        <v>15</v>
      </c>
      <c r="D63" s="8"/>
      <c r="E63" s="8"/>
      <c r="F63" s="8"/>
    </row>
    <row r="64" spans="1:6" s="24" customFormat="1" ht="64.5" customHeight="1" x14ac:dyDescent="0.25">
      <c r="A64" s="13" t="s">
        <v>216</v>
      </c>
      <c r="B64" s="12"/>
      <c r="C64" s="11">
        <v>15</v>
      </c>
      <c r="D64" s="8"/>
      <c r="E64" s="8"/>
      <c r="F64" s="8"/>
    </row>
    <row r="65" spans="1:6" s="24" customFormat="1" ht="17.25" customHeight="1" x14ac:dyDescent="0.25">
      <c r="A65" s="138" t="s">
        <v>7</v>
      </c>
      <c r="B65" s="7"/>
      <c r="C65" s="8"/>
      <c r="D65" s="8"/>
      <c r="E65" s="8"/>
      <c r="F65" s="8"/>
    </row>
    <row r="66" spans="1:6" s="24" customFormat="1" ht="17.25" customHeight="1" x14ac:dyDescent="0.25">
      <c r="A66" s="30" t="s">
        <v>109</v>
      </c>
      <c r="B66" s="7"/>
      <c r="C66" s="8"/>
      <c r="D66" s="8"/>
      <c r="E66" s="8"/>
      <c r="F66" s="8"/>
    </row>
    <row r="67" spans="1:6" s="24" customFormat="1" ht="17.25" customHeight="1" x14ac:dyDescent="0.25">
      <c r="A67" s="6" t="s">
        <v>21</v>
      </c>
      <c r="B67" s="7">
        <v>300</v>
      </c>
      <c r="C67" s="8">
        <f>406</f>
        <v>406</v>
      </c>
      <c r="D67" s="9">
        <v>10</v>
      </c>
      <c r="E67" s="10">
        <f t="shared" ref="E67:E68" si="6">ROUND(F67/B67,0)</f>
        <v>14</v>
      </c>
      <c r="F67" s="11">
        <f t="shared" ref="F67:F68" si="7">ROUND(C67*D67,0)</f>
        <v>4060</v>
      </c>
    </row>
    <row r="68" spans="1:6" s="24" customFormat="1" ht="17.25" customHeight="1" x14ac:dyDescent="0.25">
      <c r="A68" s="6" t="s">
        <v>25</v>
      </c>
      <c r="B68" s="7">
        <v>300</v>
      </c>
      <c r="C68" s="8">
        <f>30-8</f>
        <v>22</v>
      </c>
      <c r="D68" s="9">
        <v>8.5</v>
      </c>
      <c r="E68" s="10">
        <f t="shared" si="6"/>
        <v>1</v>
      </c>
      <c r="F68" s="11">
        <f t="shared" si="7"/>
        <v>187</v>
      </c>
    </row>
    <row r="69" spans="1:6" s="24" customFormat="1" ht="17.25" customHeight="1" x14ac:dyDescent="0.25">
      <c r="A69" s="6" t="s">
        <v>46</v>
      </c>
      <c r="B69" s="7">
        <v>300</v>
      </c>
      <c r="C69" s="8">
        <v>60</v>
      </c>
      <c r="D69" s="9">
        <v>6.1</v>
      </c>
      <c r="E69" s="10">
        <f t="shared" ref="E69:E70" si="8">ROUND(F69/B69,0)</f>
        <v>1</v>
      </c>
      <c r="F69" s="11">
        <f t="shared" ref="F69:F70" si="9">ROUND(C69*D69,0)</f>
        <v>366</v>
      </c>
    </row>
    <row r="70" spans="1:6" s="24" customFormat="1" ht="17.25" customHeight="1" x14ac:dyDescent="0.25">
      <c r="A70" s="6" t="s">
        <v>11</v>
      </c>
      <c r="B70" s="7">
        <v>240</v>
      </c>
      <c r="C70" s="8">
        <v>7</v>
      </c>
      <c r="D70" s="9">
        <v>9</v>
      </c>
      <c r="E70" s="10">
        <f t="shared" si="8"/>
        <v>0</v>
      </c>
      <c r="F70" s="11">
        <f t="shared" si="9"/>
        <v>63</v>
      </c>
    </row>
    <row r="71" spans="1:6" s="24" customFormat="1" ht="17.25" customHeight="1" x14ac:dyDescent="0.25">
      <c r="A71" s="29" t="s">
        <v>9</v>
      </c>
      <c r="B71" s="161"/>
      <c r="C71" s="31">
        <f>SUM(C67:C70)</f>
        <v>495</v>
      </c>
      <c r="D71" s="153">
        <f>F71/C71</f>
        <v>9.446464646464646</v>
      </c>
      <c r="E71" s="31">
        <f>SUM(E67:E70)</f>
        <v>16</v>
      </c>
      <c r="F71" s="31">
        <f>SUM(F67:F70)</f>
        <v>4676</v>
      </c>
    </row>
    <row r="72" spans="1:6" s="24" customFormat="1" ht="17.25" customHeight="1" x14ac:dyDescent="0.25">
      <c r="A72" s="30" t="s">
        <v>20</v>
      </c>
      <c r="B72" s="161"/>
      <c r="C72" s="31"/>
      <c r="D72" s="153"/>
      <c r="E72" s="33"/>
      <c r="F72" s="31"/>
    </row>
    <row r="73" spans="1:6" s="24" customFormat="1" ht="16.5" customHeight="1" x14ac:dyDescent="0.25">
      <c r="A73" s="34" t="s">
        <v>21</v>
      </c>
      <c r="B73" s="162">
        <v>240</v>
      </c>
      <c r="C73" s="163">
        <f>650-30</f>
        <v>620</v>
      </c>
      <c r="D73" s="164">
        <v>8</v>
      </c>
      <c r="E73" s="165">
        <f>ROUND(F73/B73,0)</f>
        <v>21</v>
      </c>
      <c r="F73" s="11">
        <f>ROUND(C73*D73,0)</f>
        <v>4960</v>
      </c>
    </row>
    <row r="74" spans="1:6" s="24" customFormat="1" ht="16.5" customHeight="1" x14ac:dyDescent="0.25">
      <c r="A74" s="36" t="s">
        <v>111</v>
      </c>
      <c r="B74" s="166"/>
      <c r="C74" s="37">
        <f>SUM(C73)</f>
        <v>620</v>
      </c>
      <c r="D74" s="153">
        <f t="shared" ref="D74:D75" si="10">F74/C74</f>
        <v>8</v>
      </c>
      <c r="E74" s="37">
        <f t="shared" ref="E74:F74" si="11">SUM(E73)</f>
        <v>21</v>
      </c>
      <c r="F74" s="37">
        <f t="shared" si="11"/>
        <v>4960</v>
      </c>
    </row>
    <row r="75" spans="1:6" ht="22.5" customHeight="1" x14ac:dyDescent="0.25">
      <c r="A75" s="167" t="s">
        <v>100</v>
      </c>
      <c r="B75" s="168"/>
      <c r="C75" s="87">
        <f>C74+C71</f>
        <v>1115</v>
      </c>
      <c r="D75" s="153">
        <f t="shared" si="10"/>
        <v>8.6421524663677136</v>
      </c>
      <c r="E75" s="169">
        <f>E74+E71</f>
        <v>37</v>
      </c>
      <c r="F75" s="169">
        <f>F74+F71</f>
        <v>9636</v>
      </c>
    </row>
    <row r="76" spans="1:6" ht="18.75" customHeight="1" x14ac:dyDescent="0.25">
      <c r="A76" s="107" t="s">
        <v>77</v>
      </c>
      <c r="B76" s="68"/>
      <c r="C76" s="108">
        <f>C77+C79</f>
        <v>9375</v>
      </c>
      <c r="D76" s="109"/>
      <c r="E76" s="68"/>
      <c r="F76" s="68"/>
    </row>
    <row r="77" spans="1:6" x14ac:dyDescent="0.25">
      <c r="A77" s="110" t="s">
        <v>127</v>
      </c>
      <c r="B77" s="111"/>
      <c r="C77" s="170">
        <f>C78</f>
        <v>9373</v>
      </c>
      <c r="D77" s="70"/>
      <c r="E77" s="113"/>
      <c r="F77" s="111"/>
    </row>
    <row r="78" spans="1:6" x14ac:dyDescent="0.25">
      <c r="A78" s="114" t="s">
        <v>128</v>
      </c>
      <c r="B78" s="111"/>
      <c r="C78" s="171">
        <v>9373</v>
      </c>
      <c r="D78" s="111"/>
      <c r="E78" s="111"/>
      <c r="F78" s="111"/>
    </row>
    <row r="79" spans="1:6" x14ac:dyDescent="0.25">
      <c r="A79" s="72" t="s">
        <v>129</v>
      </c>
      <c r="B79" s="111"/>
      <c r="C79" s="142">
        <f>C80+C81</f>
        <v>2</v>
      </c>
      <c r="D79" s="111"/>
      <c r="E79" s="111"/>
      <c r="F79" s="111"/>
    </row>
    <row r="80" spans="1:6" ht="30" x14ac:dyDescent="0.25">
      <c r="A80" s="114" t="s">
        <v>130</v>
      </c>
      <c r="B80" s="111"/>
      <c r="C80" s="141">
        <v>2</v>
      </c>
      <c r="D80" s="111"/>
      <c r="E80" s="111"/>
      <c r="F80" s="111"/>
    </row>
    <row r="81" spans="1:164" ht="15.75" thickBot="1" x14ac:dyDescent="0.3">
      <c r="A81" s="117" t="s">
        <v>131</v>
      </c>
      <c r="B81" s="118"/>
      <c r="C81" s="172"/>
      <c r="D81" s="118"/>
      <c r="E81" s="118"/>
      <c r="F81" s="118"/>
    </row>
    <row r="82" spans="1:164" s="148" customFormat="1" ht="17.25" customHeight="1" thickBot="1" x14ac:dyDescent="0.3">
      <c r="A82" s="58" t="s">
        <v>10</v>
      </c>
      <c r="B82" s="173"/>
      <c r="C82" s="174"/>
      <c r="D82" s="174"/>
      <c r="E82" s="174"/>
      <c r="F82" s="174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  <c r="EE82" s="16"/>
      <c r="EF82" s="16"/>
      <c r="EG82" s="16"/>
      <c r="EH82" s="16"/>
      <c r="EI82" s="16"/>
      <c r="EJ82" s="16"/>
      <c r="EK82" s="16"/>
      <c r="EL82" s="16"/>
      <c r="EM82" s="16"/>
      <c r="EN82" s="16"/>
      <c r="EO82" s="16"/>
      <c r="EP82" s="16"/>
      <c r="EQ82" s="16"/>
      <c r="ER82" s="16"/>
      <c r="ES82" s="16"/>
      <c r="ET82" s="16"/>
      <c r="EU82" s="16"/>
      <c r="EV82" s="16"/>
      <c r="EW82" s="16"/>
      <c r="EX82" s="16"/>
      <c r="EY82" s="16"/>
      <c r="EZ82" s="16"/>
      <c r="FA82" s="16"/>
      <c r="FB82" s="16"/>
      <c r="FC82" s="16"/>
      <c r="FD82" s="16"/>
      <c r="FE82" s="16"/>
      <c r="FF82" s="16"/>
      <c r="FG82" s="16"/>
      <c r="FH82" s="16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1496062992125984" bottom="0.19685039370078741" header="0" footer="0"/>
  <pageSetup paperSize="9" scale="8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H79"/>
  <sheetViews>
    <sheetView zoomScale="80" zoomScaleNormal="80" zoomScaleSheetLayoutView="115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48.85546875" style="16" customWidth="1"/>
    <col min="2" max="2" width="13.140625" style="16" customWidth="1"/>
    <col min="3" max="3" width="14" style="16" customWidth="1"/>
    <col min="4" max="4" width="12.5703125" style="16" customWidth="1"/>
    <col min="5" max="5" width="10.42578125" style="16" customWidth="1"/>
    <col min="6" max="6" width="12.42578125" style="16" customWidth="1"/>
    <col min="7" max="7" width="11.42578125" style="16" customWidth="1"/>
    <col min="8" max="16384" width="11.42578125" style="16"/>
  </cols>
  <sheetData>
    <row r="1" spans="1:6" x14ac:dyDescent="0.25">
      <c r="E1" s="132"/>
    </row>
    <row r="2" spans="1:6" s="14" customFormat="1" ht="34.5" customHeight="1" x14ac:dyDescent="0.25">
      <c r="A2" s="595" t="s">
        <v>220</v>
      </c>
      <c r="B2" s="623"/>
      <c r="C2" s="623"/>
      <c r="D2" s="623"/>
      <c r="E2" s="623"/>
      <c r="F2" s="623"/>
    </row>
    <row r="3" spans="1:6" ht="27" customHeight="1" thickBot="1" x14ac:dyDescent="0.3">
      <c r="A3" s="624"/>
      <c r="B3" s="624"/>
      <c r="C3" s="624"/>
      <c r="D3" s="624"/>
      <c r="E3" s="624"/>
      <c r="F3" s="624"/>
    </row>
    <row r="4" spans="1:6" ht="33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6" ht="21.75" customHeight="1" x14ac:dyDescent="0.3">
      <c r="A5" s="18"/>
      <c r="B5" s="601"/>
      <c r="C5" s="621"/>
      <c r="D5" s="607"/>
      <c r="E5" s="601"/>
      <c r="F5" s="604"/>
    </row>
    <row r="6" spans="1:6" ht="60.75" customHeight="1" thickBot="1" x14ac:dyDescent="0.3">
      <c r="A6" s="19" t="s">
        <v>3</v>
      </c>
      <c r="B6" s="602"/>
      <c r="C6" s="622"/>
      <c r="D6" s="608"/>
      <c r="E6" s="602"/>
      <c r="F6" s="605"/>
    </row>
    <row r="7" spans="1:6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6" ht="30.75" customHeight="1" x14ac:dyDescent="0.25">
      <c r="A8" s="119" t="s">
        <v>108</v>
      </c>
      <c r="B8" s="133"/>
      <c r="C8" s="120"/>
      <c r="D8" s="120"/>
      <c r="E8" s="120"/>
      <c r="F8" s="120"/>
    </row>
    <row r="9" spans="1:6" x14ac:dyDescent="0.25">
      <c r="A9" s="67" t="s">
        <v>4</v>
      </c>
      <c r="B9" s="68"/>
      <c r="C9" s="10"/>
      <c r="D9" s="10"/>
      <c r="E9" s="10"/>
      <c r="F9" s="10"/>
    </row>
    <row r="10" spans="1:6" x14ac:dyDescent="0.25">
      <c r="A10" s="70" t="s">
        <v>21</v>
      </c>
      <c r="B10" s="23">
        <v>340</v>
      </c>
      <c r="C10" s="8">
        <v>1060</v>
      </c>
      <c r="D10" s="9">
        <v>9.1999999999999993</v>
      </c>
      <c r="E10" s="10">
        <f t="shared" ref="E10:E19" si="0">ROUND(F10/B10,0)</f>
        <v>29</v>
      </c>
      <c r="F10" s="11">
        <f t="shared" ref="F10:F19" si="1">ROUND(C10*D10,0)</f>
        <v>9752</v>
      </c>
    </row>
    <row r="11" spans="1:6" x14ac:dyDescent="0.25">
      <c r="A11" s="70" t="s">
        <v>11</v>
      </c>
      <c r="B11" s="23">
        <v>340</v>
      </c>
      <c r="C11" s="8">
        <v>920</v>
      </c>
      <c r="D11" s="9">
        <v>9</v>
      </c>
      <c r="E11" s="10">
        <f t="shared" si="0"/>
        <v>24</v>
      </c>
      <c r="F11" s="11">
        <f t="shared" si="1"/>
        <v>8280</v>
      </c>
    </row>
    <row r="12" spans="1:6" x14ac:dyDescent="0.25">
      <c r="A12" s="70" t="s">
        <v>23</v>
      </c>
      <c r="B12" s="23">
        <v>340</v>
      </c>
      <c r="C12" s="8">
        <v>650</v>
      </c>
      <c r="D12" s="9">
        <v>6.5</v>
      </c>
      <c r="E12" s="10">
        <f t="shared" si="0"/>
        <v>12</v>
      </c>
      <c r="F12" s="11">
        <f t="shared" si="1"/>
        <v>4225</v>
      </c>
    </row>
    <row r="13" spans="1:6" x14ac:dyDescent="0.25">
      <c r="A13" s="70" t="s">
        <v>27</v>
      </c>
      <c r="B13" s="23">
        <v>300</v>
      </c>
      <c r="C13" s="8">
        <v>200</v>
      </c>
      <c r="D13" s="9">
        <v>5.8</v>
      </c>
      <c r="E13" s="10">
        <f t="shared" si="0"/>
        <v>4</v>
      </c>
      <c r="F13" s="11">
        <f t="shared" si="1"/>
        <v>1160</v>
      </c>
    </row>
    <row r="14" spans="1:6" x14ac:dyDescent="0.25">
      <c r="A14" s="70" t="s">
        <v>24</v>
      </c>
      <c r="B14" s="23">
        <v>340</v>
      </c>
      <c r="C14" s="8">
        <v>130</v>
      </c>
      <c r="D14" s="9">
        <v>8.5</v>
      </c>
      <c r="E14" s="10">
        <f t="shared" si="0"/>
        <v>3</v>
      </c>
      <c r="F14" s="11">
        <f t="shared" si="1"/>
        <v>1105</v>
      </c>
    </row>
    <row r="15" spans="1:6" x14ac:dyDescent="0.25">
      <c r="A15" s="70" t="s">
        <v>52</v>
      </c>
      <c r="B15" s="23">
        <v>340</v>
      </c>
      <c r="C15" s="8">
        <v>600</v>
      </c>
      <c r="D15" s="9">
        <v>10.8</v>
      </c>
      <c r="E15" s="10">
        <f t="shared" si="0"/>
        <v>19</v>
      </c>
      <c r="F15" s="11">
        <f t="shared" si="1"/>
        <v>6480</v>
      </c>
    </row>
    <row r="16" spans="1:6" x14ac:dyDescent="0.25">
      <c r="A16" s="70" t="s">
        <v>25</v>
      </c>
      <c r="B16" s="23">
        <v>320</v>
      </c>
      <c r="C16" s="8">
        <v>1050</v>
      </c>
      <c r="D16" s="9">
        <v>9</v>
      </c>
      <c r="E16" s="10">
        <f t="shared" si="0"/>
        <v>30</v>
      </c>
      <c r="F16" s="11">
        <f t="shared" si="1"/>
        <v>9450</v>
      </c>
    </row>
    <row r="17" spans="1:7" x14ac:dyDescent="0.25">
      <c r="A17" s="70" t="s">
        <v>26</v>
      </c>
      <c r="B17" s="23">
        <v>270</v>
      </c>
      <c r="C17" s="8">
        <v>310</v>
      </c>
      <c r="D17" s="9">
        <v>7.3</v>
      </c>
      <c r="E17" s="10">
        <f t="shared" si="0"/>
        <v>8</v>
      </c>
      <c r="F17" s="11">
        <f t="shared" si="1"/>
        <v>2263</v>
      </c>
    </row>
    <row r="18" spans="1:7" x14ac:dyDescent="0.25">
      <c r="A18" s="70" t="s">
        <v>53</v>
      </c>
      <c r="B18" s="23">
        <v>340</v>
      </c>
      <c r="C18" s="8">
        <v>300</v>
      </c>
      <c r="D18" s="9">
        <v>10</v>
      </c>
      <c r="E18" s="10">
        <f t="shared" si="0"/>
        <v>9</v>
      </c>
      <c r="F18" s="11">
        <f t="shared" si="1"/>
        <v>3000</v>
      </c>
    </row>
    <row r="19" spans="1:7" x14ac:dyDescent="0.25">
      <c r="A19" s="70" t="s">
        <v>140</v>
      </c>
      <c r="B19" s="23">
        <v>330</v>
      </c>
      <c r="C19" s="8">
        <v>50</v>
      </c>
      <c r="D19" s="9">
        <v>10</v>
      </c>
      <c r="E19" s="10">
        <f t="shared" si="0"/>
        <v>2</v>
      </c>
      <c r="F19" s="11">
        <f t="shared" si="1"/>
        <v>500</v>
      </c>
    </row>
    <row r="20" spans="1:7" s="24" customFormat="1" ht="15" customHeight="1" x14ac:dyDescent="0.2">
      <c r="A20" s="121" t="s">
        <v>5</v>
      </c>
      <c r="B20" s="73"/>
      <c r="C20" s="112">
        <f>SUM(C10:C19)</f>
        <v>5270</v>
      </c>
      <c r="D20" s="41">
        <f>F20/C20</f>
        <v>8.769449715370019</v>
      </c>
      <c r="E20" s="134">
        <f>SUM(E10:E19)</f>
        <v>140</v>
      </c>
      <c r="F20" s="87">
        <f>SUM(F10:F19)</f>
        <v>46215</v>
      </c>
    </row>
    <row r="21" spans="1:7" s="79" customFormat="1" hidden="1" x14ac:dyDescent="0.25">
      <c r="A21" s="75" t="s">
        <v>151</v>
      </c>
      <c r="B21" s="76">
        <v>350</v>
      </c>
      <c r="C21" s="77"/>
      <c r="D21" s="78"/>
      <c r="E21" s="11"/>
      <c r="F21" s="77"/>
    </row>
    <row r="22" spans="1:7" s="79" customFormat="1" ht="14.25" hidden="1" x14ac:dyDescent="0.2">
      <c r="A22" s="80" t="s">
        <v>152</v>
      </c>
      <c r="B22" s="81"/>
      <c r="C22" s="82">
        <f t="shared" ref="C22" si="2">C20+C21</f>
        <v>5270</v>
      </c>
      <c r="D22" s="83" t="e">
        <f>#REF!/#REF!</f>
        <v>#REF!</v>
      </c>
      <c r="E22" s="82">
        <f t="shared" ref="E22:F22" si="3">E20+E21</f>
        <v>140</v>
      </c>
      <c r="F22" s="82">
        <f t="shared" si="3"/>
        <v>46215</v>
      </c>
    </row>
    <row r="23" spans="1:7" s="24" customFormat="1" x14ac:dyDescent="0.25">
      <c r="A23" s="84" t="s">
        <v>154</v>
      </c>
      <c r="B23" s="84"/>
      <c r="C23" s="85"/>
      <c r="D23" s="86"/>
      <c r="E23" s="86"/>
      <c r="F23" s="8"/>
    </row>
    <row r="24" spans="1:7" s="24" customFormat="1" ht="30" x14ac:dyDescent="0.25">
      <c r="A24" s="47" t="s">
        <v>240</v>
      </c>
      <c r="B24" s="87"/>
      <c r="C24" s="8">
        <f>SUM(C26,C27,C28,C29)+C25/2.7</f>
        <v>32411.111111111109</v>
      </c>
      <c r="D24" s="86"/>
      <c r="E24" s="86"/>
      <c r="F24" s="8"/>
    </row>
    <row r="25" spans="1:7" s="24" customFormat="1" x14ac:dyDescent="0.25">
      <c r="A25" s="47" t="s">
        <v>215</v>
      </c>
      <c r="B25" s="48"/>
      <c r="C25" s="11">
        <f>8200+200</f>
        <v>8400</v>
      </c>
      <c r="D25" s="48"/>
      <c r="E25" s="48"/>
      <c r="F25" s="48"/>
    </row>
    <row r="26" spans="1:7" s="24" customFormat="1" x14ac:dyDescent="0.25">
      <c r="A26" s="46" t="s">
        <v>155</v>
      </c>
      <c r="B26" s="87"/>
      <c r="C26" s="8"/>
      <c r="D26" s="86"/>
      <c r="E26" s="86"/>
      <c r="F26" s="8"/>
    </row>
    <row r="27" spans="1:7" s="24" customFormat="1" ht="30" x14ac:dyDescent="0.25">
      <c r="A27" s="46" t="s">
        <v>156</v>
      </c>
      <c r="B27" s="87"/>
      <c r="C27" s="8"/>
      <c r="D27" s="86"/>
      <c r="E27" s="86"/>
      <c r="F27" s="8"/>
    </row>
    <row r="28" spans="1:7" s="24" customFormat="1" ht="30" x14ac:dyDescent="0.25">
      <c r="A28" s="46" t="s">
        <v>157</v>
      </c>
      <c r="B28" s="87"/>
      <c r="C28" s="8">
        <v>300</v>
      </c>
      <c r="D28" s="86"/>
      <c r="E28" s="86"/>
      <c r="F28" s="8"/>
    </row>
    <row r="29" spans="1:7" s="24" customFormat="1" x14ac:dyDescent="0.25">
      <c r="A29" s="47" t="s">
        <v>158</v>
      </c>
      <c r="B29" s="87"/>
      <c r="C29" s="8">
        <v>29000</v>
      </c>
      <c r="D29" s="86"/>
      <c r="E29" s="86"/>
      <c r="F29" s="8"/>
    </row>
    <row r="30" spans="1:7" s="24" customFormat="1" ht="45" x14ac:dyDescent="0.25">
      <c r="A30" s="47" t="s">
        <v>214</v>
      </c>
      <c r="B30" s="87"/>
      <c r="C30" s="77">
        <v>735</v>
      </c>
      <c r="D30" s="8"/>
      <c r="E30" s="8"/>
      <c r="F30" s="8"/>
      <c r="G30" s="88"/>
    </row>
    <row r="31" spans="1:7" s="24" customFormat="1" x14ac:dyDescent="0.25">
      <c r="A31" s="13" t="s">
        <v>101</v>
      </c>
      <c r="B31" s="87"/>
      <c r="C31" s="77">
        <f>C32+C33</f>
        <v>70464.705882352937</v>
      </c>
      <c r="D31" s="87"/>
      <c r="E31" s="87"/>
      <c r="F31" s="87"/>
    </row>
    <row r="32" spans="1:7" s="24" customFormat="1" x14ac:dyDescent="0.25">
      <c r="A32" s="13" t="s">
        <v>203</v>
      </c>
      <c r="B32" s="87"/>
      <c r="C32" s="77">
        <v>58700</v>
      </c>
      <c r="D32" s="87"/>
      <c r="E32" s="87"/>
      <c r="F32" s="87"/>
      <c r="G32" s="122"/>
    </row>
    <row r="33" spans="1:7" s="24" customFormat="1" x14ac:dyDescent="0.25">
      <c r="A33" s="13" t="s">
        <v>205</v>
      </c>
      <c r="B33" s="87"/>
      <c r="C33" s="77">
        <f>C34/8.5</f>
        <v>11764.705882352941</v>
      </c>
      <c r="D33" s="87"/>
      <c r="E33" s="87"/>
      <c r="F33" s="87"/>
      <c r="G33" s="4"/>
    </row>
    <row r="34" spans="1:7" s="24" customFormat="1" x14ac:dyDescent="0.25">
      <c r="A34" s="49" t="s">
        <v>204</v>
      </c>
      <c r="B34" s="8"/>
      <c r="C34" s="77">
        <v>100000</v>
      </c>
      <c r="D34" s="86"/>
      <c r="E34" s="86"/>
      <c r="F34" s="8"/>
      <c r="G34" s="90"/>
    </row>
    <row r="35" spans="1:7" s="24" customFormat="1" x14ac:dyDescent="0.25">
      <c r="A35" s="51" t="s">
        <v>159</v>
      </c>
      <c r="B35" s="91"/>
      <c r="C35" s="87">
        <f>C24+ROUND(C32*3.2,0)+C34/3.9</f>
        <v>245892.13675213675</v>
      </c>
      <c r="D35" s="86"/>
      <c r="E35" s="86"/>
      <c r="F35" s="8"/>
    </row>
    <row r="36" spans="1:7" s="24" customFormat="1" x14ac:dyDescent="0.25">
      <c r="A36" s="84" t="s">
        <v>121</v>
      </c>
      <c r="B36" s="12"/>
      <c r="C36" s="11"/>
      <c r="D36" s="86"/>
      <c r="E36" s="86"/>
      <c r="F36" s="8"/>
    </row>
    <row r="37" spans="1:7" s="24" customFormat="1" ht="30" x14ac:dyDescent="0.25">
      <c r="A37" s="47" t="s">
        <v>240</v>
      </c>
      <c r="B37" s="12"/>
      <c r="C37" s="11">
        <f>SUM(C38,C39,C46,C52,C53,C54)</f>
        <v>44421</v>
      </c>
      <c r="D37" s="86"/>
      <c r="E37" s="86"/>
      <c r="F37" s="8"/>
    </row>
    <row r="38" spans="1:7" s="24" customFormat="1" x14ac:dyDescent="0.25">
      <c r="A38" s="47" t="s">
        <v>155</v>
      </c>
      <c r="B38" s="12"/>
      <c r="C38" s="11"/>
      <c r="D38" s="86"/>
      <c r="E38" s="86"/>
      <c r="F38" s="8"/>
    </row>
    <row r="39" spans="1:7" s="24" customFormat="1" ht="30" x14ac:dyDescent="0.25">
      <c r="A39" s="46" t="s">
        <v>160</v>
      </c>
      <c r="B39" s="12"/>
      <c r="C39" s="11">
        <f>C40+C41+C42+C44</f>
        <v>10875</v>
      </c>
      <c r="D39" s="86"/>
      <c r="E39" s="86"/>
      <c r="F39" s="8"/>
    </row>
    <row r="40" spans="1:7" s="24" customFormat="1" x14ac:dyDescent="0.25">
      <c r="A40" s="92" t="s">
        <v>161</v>
      </c>
      <c r="B40" s="12"/>
      <c r="C40" s="8">
        <f>7313-313</f>
        <v>7000</v>
      </c>
      <c r="D40" s="86"/>
      <c r="E40" s="86"/>
      <c r="F40" s="8"/>
    </row>
    <row r="41" spans="1:7" s="24" customFormat="1" x14ac:dyDescent="0.25">
      <c r="A41" s="92" t="s">
        <v>162</v>
      </c>
      <c r="B41" s="12"/>
      <c r="C41" s="8">
        <v>2134</v>
      </c>
      <c r="D41" s="86"/>
      <c r="E41" s="86"/>
      <c r="F41" s="8"/>
    </row>
    <row r="42" spans="1:7" s="24" customFormat="1" ht="30" x14ac:dyDescent="0.25">
      <c r="A42" s="92" t="s">
        <v>163</v>
      </c>
      <c r="B42" s="12"/>
      <c r="C42" s="8">
        <v>844</v>
      </c>
      <c r="D42" s="86"/>
      <c r="E42" s="86"/>
      <c r="F42" s="8"/>
    </row>
    <row r="43" spans="1:7" s="24" customFormat="1" x14ac:dyDescent="0.25">
      <c r="A43" s="92" t="s">
        <v>164</v>
      </c>
      <c r="B43" s="12"/>
      <c r="C43" s="8">
        <v>90</v>
      </c>
      <c r="D43" s="86"/>
      <c r="E43" s="86"/>
      <c r="F43" s="8"/>
    </row>
    <row r="44" spans="1:7" s="24" customFormat="1" ht="30" x14ac:dyDescent="0.25">
      <c r="A44" s="92" t="s">
        <v>165</v>
      </c>
      <c r="B44" s="12"/>
      <c r="C44" s="8">
        <v>897</v>
      </c>
      <c r="D44" s="86"/>
      <c r="E44" s="86"/>
      <c r="F44" s="8"/>
    </row>
    <row r="45" spans="1:7" s="24" customFormat="1" x14ac:dyDescent="0.25">
      <c r="A45" s="92" t="s">
        <v>164</v>
      </c>
      <c r="B45" s="12"/>
      <c r="C45" s="93">
        <v>160</v>
      </c>
      <c r="D45" s="86"/>
      <c r="E45" s="86"/>
      <c r="F45" s="8"/>
    </row>
    <row r="46" spans="1:7" s="24" customFormat="1" ht="30" x14ac:dyDescent="0.25">
      <c r="A46" s="46" t="s">
        <v>166</v>
      </c>
      <c r="B46" s="12"/>
      <c r="C46" s="11">
        <f>SUM(C47,C48,C50)</f>
        <v>33546</v>
      </c>
      <c r="D46" s="86"/>
      <c r="E46" s="86"/>
      <c r="F46" s="8"/>
    </row>
    <row r="47" spans="1:7" s="24" customFormat="1" ht="30" x14ac:dyDescent="0.25">
      <c r="A47" s="92" t="s">
        <v>167</v>
      </c>
      <c r="B47" s="12"/>
      <c r="C47" s="11">
        <f>5646+300</f>
        <v>5946</v>
      </c>
      <c r="D47" s="86"/>
      <c r="E47" s="86"/>
      <c r="F47" s="8"/>
    </row>
    <row r="48" spans="1:7" s="24" customFormat="1" ht="45" x14ac:dyDescent="0.25">
      <c r="A48" s="92" t="s">
        <v>168</v>
      </c>
      <c r="B48" s="12"/>
      <c r="C48" s="94">
        <v>24800</v>
      </c>
      <c r="D48" s="86"/>
      <c r="E48" s="86"/>
      <c r="F48" s="8"/>
    </row>
    <row r="49" spans="1:8" s="24" customFormat="1" x14ac:dyDescent="0.25">
      <c r="A49" s="92" t="s">
        <v>164</v>
      </c>
      <c r="B49" s="12"/>
      <c r="C49" s="94">
        <v>6500</v>
      </c>
      <c r="D49" s="86"/>
      <c r="E49" s="86"/>
      <c r="F49" s="8"/>
    </row>
    <row r="50" spans="1:8" s="24" customFormat="1" ht="45" x14ac:dyDescent="0.25">
      <c r="A50" s="92" t="s">
        <v>169</v>
      </c>
      <c r="B50" s="12"/>
      <c r="C50" s="94">
        <v>2800</v>
      </c>
      <c r="D50" s="86"/>
      <c r="E50" s="86"/>
      <c r="F50" s="8"/>
    </row>
    <row r="51" spans="1:8" s="24" customFormat="1" x14ac:dyDescent="0.25">
      <c r="A51" s="92" t="s">
        <v>164</v>
      </c>
      <c r="B51" s="12"/>
      <c r="C51" s="94">
        <v>2700</v>
      </c>
      <c r="D51" s="86"/>
      <c r="E51" s="86"/>
      <c r="F51" s="8"/>
    </row>
    <row r="52" spans="1:8" s="24" customFormat="1" ht="30" x14ac:dyDescent="0.25">
      <c r="A52" s="46" t="s">
        <v>170</v>
      </c>
      <c r="B52" s="12"/>
      <c r="C52" s="11"/>
      <c r="D52" s="86"/>
      <c r="E52" s="86"/>
      <c r="F52" s="8"/>
    </row>
    <row r="53" spans="1:8" s="24" customFormat="1" ht="30" x14ac:dyDescent="0.25">
      <c r="A53" s="46" t="s">
        <v>171</v>
      </c>
      <c r="B53" s="12"/>
      <c r="C53" s="11"/>
      <c r="D53" s="86"/>
      <c r="E53" s="86"/>
      <c r="F53" s="8"/>
    </row>
    <row r="54" spans="1:8" s="24" customFormat="1" x14ac:dyDescent="0.25">
      <c r="A54" s="47" t="s">
        <v>172</v>
      </c>
      <c r="B54" s="12"/>
      <c r="C54" s="11"/>
      <c r="D54" s="86"/>
      <c r="E54" s="86"/>
      <c r="F54" s="8"/>
    </row>
    <row r="55" spans="1:8" s="24" customFormat="1" x14ac:dyDescent="0.25">
      <c r="A55" s="13" t="s">
        <v>101</v>
      </c>
      <c r="B55" s="87"/>
      <c r="C55" s="8"/>
      <c r="D55" s="86"/>
      <c r="E55" s="86"/>
      <c r="F55" s="8"/>
    </row>
    <row r="56" spans="1:8" s="24" customFormat="1" x14ac:dyDescent="0.25">
      <c r="A56" s="49" t="s">
        <v>118</v>
      </c>
      <c r="B56" s="87"/>
      <c r="C56" s="93"/>
      <c r="D56" s="86"/>
      <c r="E56" s="86"/>
      <c r="F56" s="8"/>
    </row>
    <row r="57" spans="1:8" s="24" customFormat="1" ht="30" x14ac:dyDescent="0.25">
      <c r="A57" s="13" t="s">
        <v>102</v>
      </c>
      <c r="B57" s="87"/>
      <c r="C57" s="11">
        <v>22158</v>
      </c>
      <c r="D57" s="87"/>
      <c r="E57" s="87"/>
      <c r="F57" s="87"/>
    </row>
    <row r="58" spans="1:8" s="24" customFormat="1" x14ac:dyDescent="0.25">
      <c r="A58" s="13" t="s">
        <v>173</v>
      </c>
      <c r="B58" s="12"/>
      <c r="C58" s="11">
        <v>1200</v>
      </c>
      <c r="D58" s="86"/>
      <c r="E58" s="86"/>
      <c r="F58" s="8"/>
    </row>
    <row r="59" spans="1:8" s="24" customFormat="1" x14ac:dyDescent="0.25">
      <c r="A59" s="95"/>
      <c r="B59" s="12"/>
      <c r="C59" s="11"/>
      <c r="D59" s="86"/>
      <c r="E59" s="86"/>
      <c r="F59" s="8"/>
    </row>
    <row r="60" spans="1:8" s="24" customFormat="1" x14ac:dyDescent="0.25">
      <c r="A60" s="96" t="s">
        <v>120</v>
      </c>
      <c r="B60" s="12"/>
      <c r="C60" s="52">
        <f>C37+ROUND(C55*3.2,0)+C57</f>
        <v>66579</v>
      </c>
      <c r="D60" s="86"/>
      <c r="E60" s="86"/>
      <c r="F60" s="8"/>
    </row>
    <row r="61" spans="1:8" s="24" customFormat="1" ht="15" customHeight="1" x14ac:dyDescent="0.25">
      <c r="A61" s="97" t="s">
        <v>119</v>
      </c>
      <c r="B61" s="12"/>
      <c r="C61" s="52">
        <f>SUM(C35,C60)</f>
        <v>312471.13675213675</v>
      </c>
      <c r="D61" s="86"/>
      <c r="E61" s="86"/>
      <c r="F61" s="8"/>
    </row>
    <row r="62" spans="1:8" s="24" customFormat="1" ht="15" customHeight="1" x14ac:dyDescent="0.25">
      <c r="A62" s="55" t="s">
        <v>103</v>
      </c>
      <c r="B62" s="12"/>
      <c r="C62" s="135">
        <f>SUM(C63:C64)</f>
        <v>1157</v>
      </c>
      <c r="D62" s="86"/>
      <c r="E62" s="86"/>
      <c r="F62" s="8"/>
    </row>
    <row r="63" spans="1:8" s="24" customFormat="1" x14ac:dyDescent="0.25">
      <c r="A63" s="70" t="s">
        <v>19</v>
      </c>
      <c r="B63" s="12"/>
      <c r="C63" s="11">
        <v>1000</v>
      </c>
      <c r="D63" s="86"/>
      <c r="E63" s="86"/>
      <c r="F63" s="8"/>
      <c r="H63" s="136"/>
    </row>
    <row r="64" spans="1:8" s="24" customFormat="1" ht="30" x14ac:dyDescent="0.25">
      <c r="A64" s="137" t="s">
        <v>123</v>
      </c>
      <c r="B64" s="12"/>
      <c r="C64" s="11">
        <f>200-43</f>
        <v>157</v>
      </c>
      <c r="D64" s="86"/>
      <c r="E64" s="86"/>
      <c r="F64" s="8"/>
      <c r="H64" s="136"/>
    </row>
    <row r="65" spans="1:164" s="24" customFormat="1" ht="15.75" x14ac:dyDescent="0.25">
      <c r="A65" s="138" t="s">
        <v>7</v>
      </c>
      <c r="B65" s="73"/>
      <c r="C65" s="8"/>
      <c r="D65" s="10"/>
      <c r="E65" s="10"/>
      <c r="F65" s="8"/>
    </row>
    <row r="66" spans="1:164" s="24" customFormat="1" x14ac:dyDescent="0.25">
      <c r="A66" s="124" t="s">
        <v>109</v>
      </c>
      <c r="B66" s="73"/>
      <c r="C66" s="8"/>
      <c r="D66" s="10"/>
      <c r="E66" s="10"/>
      <c r="F66" s="8"/>
    </row>
    <row r="67" spans="1:164" s="24" customFormat="1" x14ac:dyDescent="0.25">
      <c r="A67" s="6" t="s">
        <v>11</v>
      </c>
      <c r="B67" s="139">
        <v>300</v>
      </c>
      <c r="C67" s="8">
        <v>25</v>
      </c>
      <c r="D67" s="9">
        <v>10</v>
      </c>
      <c r="E67" s="10">
        <f>ROUND(F67/B67,0)</f>
        <v>1</v>
      </c>
      <c r="F67" s="11">
        <f>ROUND(C67*D67,0)</f>
        <v>250</v>
      </c>
    </row>
    <row r="68" spans="1:164" s="24" customFormat="1" x14ac:dyDescent="0.25">
      <c r="A68" s="29" t="s">
        <v>9</v>
      </c>
      <c r="B68" s="139"/>
      <c r="C68" s="87">
        <f>C66+C67</f>
        <v>25</v>
      </c>
      <c r="D68" s="41">
        <f>F68/C68</f>
        <v>10</v>
      </c>
      <c r="E68" s="31">
        <f>E66+E67</f>
        <v>1</v>
      </c>
      <c r="F68" s="31">
        <f>F66+F67</f>
        <v>250</v>
      </c>
    </row>
    <row r="69" spans="1:164" s="24" customFormat="1" x14ac:dyDescent="0.25">
      <c r="A69" s="30" t="s">
        <v>20</v>
      </c>
      <c r="B69" s="73"/>
      <c r="C69" s="8"/>
      <c r="D69" s="10"/>
      <c r="E69" s="10"/>
      <c r="F69" s="8"/>
    </row>
    <row r="70" spans="1:164" s="24" customFormat="1" x14ac:dyDescent="0.25">
      <c r="A70" s="6" t="s">
        <v>36</v>
      </c>
      <c r="B70" s="23">
        <v>240</v>
      </c>
      <c r="C70" s="8">
        <v>1730</v>
      </c>
      <c r="D70" s="9">
        <v>8</v>
      </c>
      <c r="E70" s="10">
        <f>ROUND(F70/B70,0)</f>
        <v>58</v>
      </c>
      <c r="F70" s="11">
        <f>ROUND(C70*D70,0)</f>
        <v>13840</v>
      </c>
    </row>
    <row r="71" spans="1:164" s="24" customFormat="1" x14ac:dyDescent="0.25">
      <c r="A71" s="29" t="s">
        <v>111</v>
      </c>
      <c r="B71" s="73"/>
      <c r="C71" s="31">
        <f>C70</f>
        <v>1730</v>
      </c>
      <c r="D71" s="41">
        <f t="shared" ref="D71:D72" si="4">F71/C71</f>
        <v>8</v>
      </c>
      <c r="E71" s="31">
        <f t="shared" ref="E71:F71" si="5">E70</f>
        <v>58</v>
      </c>
      <c r="F71" s="31">
        <f t="shared" si="5"/>
        <v>13840</v>
      </c>
    </row>
    <row r="72" spans="1:164" ht="17.25" customHeight="1" x14ac:dyDescent="0.25">
      <c r="A72" s="140" t="s">
        <v>99</v>
      </c>
      <c r="B72" s="129"/>
      <c r="C72" s="87">
        <f>C71+C68</f>
        <v>1755</v>
      </c>
      <c r="D72" s="41">
        <f t="shared" si="4"/>
        <v>8.0284900284900278</v>
      </c>
      <c r="E72" s="87">
        <f>E71</f>
        <v>58</v>
      </c>
      <c r="F72" s="87">
        <f>F71+F68</f>
        <v>14090</v>
      </c>
    </row>
    <row r="73" spans="1:164" ht="18.75" customHeight="1" x14ac:dyDescent="0.25">
      <c r="A73" s="107" t="s">
        <v>77</v>
      </c>
      <c r="B73" s="68"/>
      <c r="C73" s="108">
        <f>C74+C76</f>
        <v>11820</v>
      </c>
      <c r="D73" s="109"/>
      <c r="E73" s="68"/>
      <c r="F73" s="68"/>
    </row>
    <row r="74" spans="1:164" x14ac:dyDescent="0.25">
      <c r="A74" s="110" t="s">
        <v>127</v>
      </c>
      <c r="B74" s="111"/>
      <c r="C74" s="134">
        <f>C75</f>
        <v>11810</v>
      </c>
      <c r="D74" s="70"/>
      <c r="E74" s="113"/>
      <c r="F74" s="111"/>
    </row>
    <row r="75" spans="1:164" x14ac:dyDescent="0.25">
      <c r="A75" s="114" t="s">
        <v>128</v>
      </c>
      <c r="B75" s="111"/>
      <c r="C75" s="141">
        <v>11810</v>
      </c>
      <c r="D75" s="111"/>
      <c r="E75" s="111"/>
      <c r="F75" s="111"/>
    </row>
    <row r="76" spans="1:164" x14ac:dyDescent="0.25">
      <c r="A76" s="72" t="s">
        <v>129</v>
      </c>
      <c r="B76" s="111"/>
      <c r="C76" s="142">
        <f>C77+C78</f>
        <v>10</v>
      </c>
      <c r="D76" s="111"/>
      <c r="E76" s="111"/>
      <c r="F76" s="111"/>
    </row>
    <row r="77" spans="1:164" ht="30" x14ac:dyDescent="0.25">
      <c r="A77" s="114" t="s">
        <v>130</v>
      </c>
      <c r="B77" s="111"/>
      <c r="C77" s="141">
        <v>10</v>
      </c>
      <c r="D77" s="111"/>
      <c r="E77" s="111"/>
      <c r="F77" s="111"/>
    </row>
    <row r="78" spans="1:164" ht="15.75" thickBot="1" x14ac:dyDescent="0.3">
      <c r="A78" s="117" t="s">
        <v>131</v>
      </c>
      <c r="B78" s="118"/>
      <c r="C78" s="118"/>
      <c r="D78" s="118"/>
      <c r="E78" s="118"/>
      <c r="F78" s="118"/>
    </row>
    <row r="79" spans="1:164" s="148" customFormat="1" ht="15.75" thickBot="1" x14ac:dyDescent="0.3">
      <c r="A79" s="58" t="s">
        <v>10</v>
      </c>
      <c r="B79" s="143"/>
      <c r="C79" s="144"/>
      <c r="D79" s="145"/>
      <c r="E79" s="145"/>
      <c r="F79" s="146"/>
      <c r="G79" s="24"/>
      <c r="H79" s="147"/>
      <c r="I79" s="24"/>
      <c r="J79" s="24"/>
      <c r="K79" s="147"/>
      <c r="L79" s="24"/>
      <c r="M79" s="24"/>
      <c r="N79" s="147"/>
      <c r="O79" s="24"/>
      <c r="P79" s="24"/>
      <c r="Q79" s="147"/>
      <c r="R79" s="24"/>
      <c r="S79" s="24"/>
      <c r="T79" s="147"/>
      <c r="U79" s="24"/>
      <c r="V79" s="24"/>
      <c r="W79" s="147"/>
      <c r="X79" s="24"/>
      <c r="Y79" s="24"/>
      <c r="Z79" s="147"/>
      <c r="AA79" s="24"/>
      <c r="AB79" s="24"/>
      <c r="AC79" s="147"/>
      <c r="AD79" s="24"/>
      <c r="AE79" s="24"/>
      <c r="AF79" s="147"/>
      <c r="AG79" s="24"/>
      <c r="AH79" s="24"/>
      <c r="AI79" s="147"/>
      <c r="AJ79" s="24"/>
      <c r="AK79" s="24"/>
      <c r="AL79" s="147"/>
      <c r="AM79" s="24"/>
      <c r="AN79" s="24"/>
      <c r="AO79" s="147"/>
      <c r="AP79" s="24"/>
      <c r="AQ79" s="24"/>
      <c r="AR79" s="147"/>
      <c r="AS79" s="24"/>
      <c r="AT79" s="24"/>
      <c r="AU79" s="147"/>
      <c r="AV79" s="24"/>
      <c r="AW79" s="24"/>
      <c r="AX79" s="147"/>
      <c r="AY79" s="24"/>
      <c r="AZ79" s="24"/>
      <c r="BA79" s="147"/>
      <c r="BB79" s="24"/>
      <c r="BC79" s="24"/>
      <c r="BD79" s="147"/>
      <c r="BE79" s="24"/>
      <c r="BF79" s="24"/>
      <c r="BG79" s="147"/>
      <c r="BH79" s="24"/>
      <c r="BI79" s="24"/>
      <c r="BJ79" s="147"/>
      <c r="BK79" s="24"/>
      <c r="BL79" s="24"/>
      <c r="BM79" s="147"/>
      <c r="BN79" s="24"/>
      <c r="BO79" s="24"/>
      <c r="BP79" s="147"/>
      <c r="BQ79" s="24"/>
      <c r="BR79" s="24"/>
      <c r="BS79" s="147"/>
      <c r="BT79" s="24"/>
      <c r="BU79" s="24"/>
      <c r="BV79" s="147"/>
      <c r="BW79" s="24"/>
      <c r="BX79" s="24"/>
      <c r="BY79" s="147"/>
      <c r="BZ79" s="24"/>
      <c r="CA79" s="24"/>
      <c r="CB79" s="147"/>
      <c r="CC79" s="24"/>
      <c r="CD79" s="24"/>
      <c r="CE79" s="147"/>
      <c r="CF79" s="24"/>
      <c r="CG79" s="24"/>
      <c r="CH79" s="147"/>
      <c r="CI79" s="24"/>
      <c r="CJ79" s="24"/>
      <c r="CK79" s="147"/>
      <c r="CL79" s="24"/>
      <c r="CM79" s="24"/>
      <c r="CN79" s="147"/>
      <c r="CO79" s="24"/>
      <c r="CP79" s="24"/>
      <c r="CQ79" s="147"/>
      <c r="CR79" s="24"/>
      <c r="CS79" s="24"/>
      <c r="CT79" s="147"/>
      <c r="CU79" s="24"/>
      <c r="CV79" s="24"/>
      <c r="CW79" s="147"/>
      <c r="CX79" s="24"/>
      <c r="CY79" s="24"/>
      <c r="CZ79" s="147"/>
      <c r="DA79" s="24"/>
      <c r="DB79" s="24"/>
      <c r="DC79" s="147"/>
      <c r="DD79" s="24"/>
      <c r="DE79" s="24"/>
      <c r="DF79" s="147"/>
      <c r="DG79" s="24"/>
      <c r="DH79" s="24"/>
      <c r="DI79" s="147"/>
      <c r="DJ79" s="24"/>
      <c r="DK79" s="24"/>
      <c r="DL79" s="147"/>
      <c r="DM79" s="24"/>
      <c r="DN79" s="24"/>
      <c r="DO79" s="147"/>
      <c r="DP79" s="24"/>
      <c r="DQ79" s="24"/>
      <c r="DR79" s="147"/>
      <c r="DS79" s="24"/>
      <c r="DT79" s="24"/>
      <c r="DU79" s="147"/>
      <c r="DV79" s="24"/>
      <c r="DW79" s="24"/>
      <c r="DX79" s="147"/>
      <c r="DY79" s="24"/>
      <c r="DZ79" s="24"/>
      <c r="EA79" s="147"/>
      <c r="EB79" s="24"/>
      <c r="EC79" s="24"/>
      <c r="ED79" s="147"/>
      <c r="EE79" s="24"/>
      <c r="EF79" s="24"/>
      <c r="EG79" s="147"/>
      <c r="EH79" s="24"/>
      <c r="EI79" s="24"/>
      <c r="EJ79" s="147"/>
      <c r="EK79" s="24"/>
      <c r="EL79" s="24"/>
      <c r="EM79" s="147"/>
      <c r="EN79" s="24"/>
      <c r="EO79" s="24"/>
      <c r="EP79" s="147"/>
      <c r="EQ79" s="24"/>
      <c r="ER79" s="24"/>
      <c r="ES79" s="147"/>
      <c r="ET79" s="24"/>
      <c r="EU79" s="24"/>
      <c r="EV79" s="147"/>
      <c r="EW79" s="24"/>
      <c r="EX79" s="24"/>
      <c r="EY79" s="147"/>
      <c r="EZ79" s="24"/>
      <c r="FA79" s="24"/>
      <c r="FB79" s="147"/>
      <c r="FC79" s="24"/>
      <c r="FD79" s="24"/>
      <c r="FE79" s="147"/>
      <c r="FF79" s="24"/>
      <c r="FG79" s="24"/>
      <c r="FH79" s="147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2"/>
  <sheetViews>
    <sheetView zoomScale="80" zoomScaleNormal="8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52.140625" style="16" customWidth="1"/>
    <col min="2" max="2" width="10.7109375" style="16" customWidth="1"/>
    <col min="3" max="3" width="14.85546875" style="16" customWidth="1"/>
    <col min="4" max="4" width="11.85546875" style="16" customWidth="1"/>
    <col min="5" max="5" width="13.7109375" style="16" customWidth="1"/>
    <col min="6" max="6" width="11.85546875" style="16" customWidth="1"/>
    <col min="7" max="16384" width="11.42578125" style="16"/>
  </cols>
  <sheetData>
    <row r="1" spans="1:6" s="14" customFormat="1" ht="16.5" customHeight="1" x14ac:dyDescent="0.25">
      <c r="E1" s="15"/>
    </row>
    <row r="2" spans="1:6" s="14" customFormat="1" ht="33" customHeight="1" x14ac:dyDescent="0.25">
      <c r="A2" s="595" t="s">
        <v>220</v>
      </c>
      <c r="B2" s="623"/>
      <c r="C2" s="623"/>
      <c r="D2" s="623"/>
      <c r="E2" s="623"/>
      <c r="F2" s="623"/>
    </row>
    <row r="3" spans="1:6" ht="15.75" thickBot="1" x14ac:dyDescent="0.3">
      <c r="A3" s="624"/>
      <c r="B3" s="624"/>
      <c r="C3" s="624"/>
      <c r="D3" s="624"/>
      <c r="E3" s="624"/>
      <c r="F3" s="624"/>
    </row>
    <row r="4" spans="1:6" ht="33.7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6" ht="30.75" customHeight="1" x14ac:dyDescent="0.3">
      <c r="A5" s="18"/>
      <c r="B5" s="601"/>
      <c r="C5" s="621"/>
      <c r="D5" s="607"/>
      <c r="E5" s="601"/>
      <c r="F5" s="604"/>
    </row>
    <row r="6" spans="1:6" ht="34.5" customHeight="1" thickBot="1" x14ac:dyDescent="0.3">
      <c r="A6" s="19" t="s">
        <v>3</v>
      </c>
      <c r="B6" s="602"/>
      <c r="C6" s="622"/>
      <c r="D6" s="608"/>
      <c r="E6" s="602"/>
      <c r="F6" s="605"/>
    </row>
    <row r="7" spans="1:6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6" s="4" customFormat="1" ht="20.25" customHeight="1" x14ac:dyDescent="0.25">
      <c r="A8" s="119" t="s">
        <v>117</v>
      </c>
      <c r="B8" s="120"/>
      <c r="C8" s="8"/>
      <c r="D8" s="10"/>
      <c r="E8" s="10"/>
      <c r="F8" s="8"/>
    </row>
    <row r="9" spans="1:6" s="4" customFormat="1" x14ac:dyDescent="0.25">
      <c r="A9" s="67" t="s">
        <v>4</v>
      </c>
      <c r="B9" s="10"/>
      <c r="C9" s="8"/>
      <c r="D9" s="10"/>
      <c r="E9" s="10"/>
      <c r="F9" s="8"/>
    </row>
    <row r="10" spans="1:6" s="4" customFormat="1" x14ac:dyDescent="0.25">
      <c r="A10" s="70" t="s">
        <v>21</v>
      </c>
      <c r="B10" s="23">
        <v>340</v>
      </c>
      <c r="C10" s="8">
        <v>1319</v>
      </c>
      <c r="D10" s="35">
        <v>10.6</v>
      </c>
      <c r="E10" s="10">
        <f t="shared" ref="E10" si="0">ROUND(F10/B10,0)</f>
        <v>41</v>
      </c>
      <c r="F10" s="11">
        <f t="shared" ref="F10" si="1">ROUND(C10*D10,0)</f>
        <v>13981</v>
      </c>
    </row>
    <row r="11" spans="1:6" s="4" customFormat="1" x14ac:dyDescent="0.25">
      <c r="A11" s="70" t="s">
        <v>22</v>
      </c>
      <c r="B11" s="23">
        <v>340</v>
      </c>
      <c r="C11" s="8">
        <v>31</v>
      </c>
      <c r="D11" s="35">
        <v>10.5</v>
      </c>
      <c r="E11" s="10">
        <f t="shared" ref="E11:E18" si="2">ROUND(F11/B11,0)</f>
        <v>1</v>
      </c>
      <c r="F11" s="11">
        <f t="shared" ref="F11:F18" si="3">ROUND(C11*D11,0)</f>
        <v>326</v>
      </c>
    </row>
    <row r="12" spans="1:6" s="4" customFormat="1" x14ac:dyDescent="0.25">
      <c r="A12" s="70" t="s">
        <v>11</v>
      </c>
      <c r="B12" s="23">
        <v>340</v>
      </c>
      <c r="C12" s="8">
        <v>619</v>
      </c>
      <c r="D12" s="35">
        <v>9</v>
      </c>
      <c r="E12" s="10">
        <f t="shared" si="2"/>
        <v>16</v>
      </c>
      <c r="F12" s="11">
        <f t="shared" si="3"/>
        <v>5571</v>
      </c>
    </row>
    <row r="13" spans="1:6" s="4" customFormat="1" x14ac:dyDescent="0.25">
      <c r="A13" s="70" t="s">
        <v>26</v>
      </c>
      <c r="B13" s="23">
        <v>270</v>
      </c>
      <c r="C13" s="8">
        <v>420</v>
      </c>
      <c r="D13" s="35">
        <v>8.1999999999999993</v>
      </c>
      <c r="E13" s="10">
        <f t="shared" si="2"/>
        <v>13</v>
      </c>
      <c r="F13" s="11">
        <f t="shared" si="3"/>
        <v>3444</v>
      </c>
    </row>
    <row r="14" spans="1:6" s="4" customFormat="1" x14ac:dyDescent="0.25">
      <c r="A14" s="70" t="s">
        <v>27</v>
      </c>
      <c r="B14" s="23">
        <v>300</v>
      </c>
      <c r="C14" s="8">
        <v>130</v>
      </c>
      <c r="D14" s="35">
        <v>5.2</v>
      </c>
      <c r="E14" s="10">
        <f t="shared" si="2"/>
        <v>2</v>
      </c>
      <c r="F14" s="11">
        <f t="shared" si="3"/>
        <v>676</v>
      </c>
    </row>
    <row r="15" spans="1:6" s="4" customFormat="1" x14ac:dyDescent="0.25">
      <c r="A15" s="70" t="s">
        <v>24</v>
      </c>
      <c r="B15" s="23">
        <v>340</v>
      </c>
      <c r="C15" s="8">
        <v>130</v>
      </c>
      <c r="D15" s="35">
        <v>8</v>
      </c>
      <c r="E15" s="10">
        <f t="shared" si="2"/>
        <v>3</v>
      </c>
      <c r="F15" s="11">
        <f t="shared" si="3"/>
        <v>1040</v>
      </c>
    </row>
    <row r="16" spans="1:6" s="4" customFormat="1" x14ac:dyDescent="0.25">
      <c r="A16" s="70" t="s">
        <v>23</v>
      </c>
      <c r="B16" s="23">
        <v>340</v>
      </c>
      <c r="C16" s="8">
        <v>610</v>
      </c>
      <c r="D16" s="35">
        <v>6.1</v>
      </c>
      <c r="E16" s="10">
        <f t="shared" si="2"/>
        <v>11</v>
      </c>
      <c r="F16" s="11">
        <f t="shared" si="3"/>
        <v>3721</v>
      </c>
    </row>
    <row r="17" spans="1:7" s="4" customFormat="1" x14ac:dyDescent="0.25">
      <c r="A17" s="70" t="s">
        <v>25</v>
      </c>
      <c r="B17" s="23">
        <v>320</v>
      </c>
      <c r="C17" s="8">
        <v>700</v>
      </c>
      <c r="D17" s="35">
        <v>9</v>
      </c>
      <c r="E17" s="10">
        <f t="shared" si="2"/>
        <v>20</v>
      </c>
      <c r="F17" s="11">
        <f t="shared" si="3"/>
        <v>6300</v>
      </c>
    </row>
    <row r="18" spans="1:7" s="4" customFormat="1" x14ac:dyDescent="0.25">
      <c r="A18" s="26" t="s">
        <v>140</v>
      </c>
      <c r="B18" s="23">
        <v>330</v>
      </c>
      <c r="C18" s="8">
        <v>80</v>
      </c>
      <c r="D18" s="35">
        <v>9</v>
      </c>
      <c r="E18" s="10">
        <f t="shared" si="2"/>
        <v>2</v>
      </c>
      <c r="F18" s="11">
        <f t="shared" si="3"/>
        <v>720</v>
      </c>
    </row>
    <row r="19" spans="1:7" s="4" customFormat="1" ht="20.25" customHeight="1" x14ac:dyDescent="0.25">
      <c r="A19" s="121" t="s">
        <v>5</v>
      </c>
      <c r="B19" s="73"/>
      <c r="C19" s="87">
        <f>SUM(C10:C18)</f>
        <v>4039</v>
      </c>
      <c r="D19" s="41">
        <f>F19/C19</f>
        <v>8.8583807873235951</v>
      </c>
      <c r="E19" s="87">
        <f>SUM(E10:E18)</f>
        <v>109</v>
      </c>
      <c r="F19" s="87">
        <f>SUM(F10:F18)</f>
        <v>35779</v>
      </c>
    </row>
    <row r="20" spans="1:7" s="79" customFormat="1" hidden="1" x14ac:dyDescent="0.25">
      <c r="A20" s="75" t="s">
        <v>151</v>
      </c>
      <c r="B20" s="76">
        <v>350</v>
      </c>
      <c r="C20" s="77"/>
      <c r="D20" s="78"/>
      <c r="E20" s="11"/>
      <c r="F20" s="77"/>
    </row>
    <row r="21" spans="1:7" s="79" customFormat="1" ht="14.25" hidden="1" x14ac:dyDescent="0.2">
      <c r="A21" s="80" t="s">
        <v>152</v>
      </c>
      <c r="B21" s="81"/>
      <c r="C21" s="82">
        <f t="shared" ref="C21" si="4">C19+C20</f>
        <v>4039</v>
      </c>
      <c r="D21" s="83" t="e">
        <f>#REF!/#REF!</f>
        <v>#REF!</v>
      </c>
      <c r="E21" s="82">
        <f t="shared" ref="E21:F21" si="5">E19+E20</f>
        <v>109</v>
      </c>
      <c r="F21" s="82">
        <f t="shared" si="5"/>
        <v>35779</v>
      </c>
    </row>
    <row r="22" spans="1:7" s="24" customFormat="1" x14ac:dyDescent="0.25">
      <c r="A22" s="84" t="s">
        <v>154</v>
      </c>
      <c r="B22" s="84"/>
      <c r="C22" s="85"/>
      <c r="D22" s="86"/>
      <c r="E22" s="86"/>
      <c r="F22" s="8"/>
    </row>
    <row r="23" spans="1:7" s="24" customFormat="1" ht="30" x14ac:dyDescent="0.25">
      <c r="A23" s="47" t="s">
        <v>240</v>
      </c>
      <c r="B23" s="87"/>
      <c r="C23" s="8">
        <f>SUM(C25,C26,C27,C28)+C24/2.7</f>
        <v>39014.814814814818</v>
      </c>
      <c r="D23" s="86"/>
      <c r="E23" s="86"/>
      <c r="F23" s="8"/>
    </row>
    <row r="24" spans="1:7" s="24" customFormat="1" x14ac:dyDescent="0.25">
      <c r="A24" s="47" t="s">
        <v>215</v>
      </c>
      <c r="B24" s="48"/>
      <c r="C24" s="11">
        <v>2200</v>
      </c>
      <c r="D24" s="48"/>
      <c r="E24" s="48"/>
      <c r="F24" s="48"/>
    </row>
    <row r="25" spans="1:7" s="24" customFormat="1" x14ac:dyDescent="0.25">
      <c r="A25" s="46" t="s">
        <v>155</v>
      </c>
      <c r="B25" s="87"/>
      <c r="C25" s="8"/>
      <c r="D25" s="86"/>
      <c r="E25" s="86"/>
      <c r="F25" s="8"/>
    </row>
    <row r="26" spans="1:7" s="24" customFormat="1" ht="30" x14ac:dyDescent="0.25">
      <c r="A26" s="46" t="s">
        <v>156</v>
      </c>
      <c r="B26" s="87"/>
      <c r="C26" s="8">
        <v>16000</v>
      </c>
      <c r="D26" s="86"/>
      <c r="E26" s="86"/>
      <c r="F26" s="8"/>
    </row>
    <row r="27" spans="1:7" s="24" customFormat="1" ht="30" x14ac:dyDescent="0.25">
      <c r="A27" s="46" t="s">
        <v>157</v>
      </c>
      <c r="B27" s="87"/>
      <c r="C27" s="8">
        <v>200</v>
      </c>
      <c r="D27" s="86"/>
      <c r="E27" s="86"/>
      <c r="F27" s="8"/>
    </row>
    <row r="28" spans="1:7" s="24" customFormat="1" x14ac:dyDescent="0.25">
      <c r="A28" s="47" t="s">
        <v>158</v>
      </c>
      <c r="B28" s="87"/>
      <c r="C28" s="8">
        <v>22000</v>
      </c>
      <c r="D28" s="86"/>
      <c r="E28" s="86"/>
      <c r="F28" s="8"/>
    </row>
    <row r="29" spans="1:7" s="24" customFormat="1" ht="45" x14ac:dyDescent="0.25">
      <c r="A29" s="47" t="s">
        <v>214</v>
      </c>
      <c r="B29" s="87"/>
      <c r="C29" s="77">
        <v>300</v>
      </c>
      <c r="D29" s="8"/>
      <c r="E29" s="8"/>
      <c r="F29" s="8"/>
      <c r="G29" s="88"/>
    </row>
    <row r="30" spans="1:7" s="4" customFormat="1" x14ac:dyDescent="0.25">
      <c r="A30" s="13" t="s">
        <v>101</v>
      </c>
      <c r="B30" s="8"/>
      <c r="C30" s="77">
        <f>C31+C32</f>
        <v>32800.411764705881</v>
      </c>
      <c r="D30" s="8"/>
      <c r="E30" s="8"/>
      <c r="F30" s="8"/>
      <c r="G30" s="122"/>
    </row>
    <row r="31" spans="1:7" s="4" customFormat="1" x14ac:dyDescent="0.25">
      <c r="A31" s="13" t="s">
        <v>203</v>
      </c>
      <c r="B31" s="8"/>
      <c r="C31" s="77">
        <f>33071-2200</f>
        <v>30871</v>
      </c>
      <c r="D31" s="8"/>
      <c r="E31" s="8"/>
      <c r="F31" s="8"/>
      <c r="G31" s="122"/>
    </row>
    <row r="32" spans="1:7" s="4" customFormat="1" x14ac:dyDescent="0.25">
      <c r="A32" s="13" t="s">
        <v>205</v>
      </c>
      <c r="B32" s="8"/>
      <c r="C32" s="77">
        <f>C33/8.5</f>
        <v>1929.4117647058824</v>
      </c>
      <c r="D32" s="8"/>
      <c r="E32" s="8"/>
      <c r="F32" s="8"/>
    </row>
    <row r="33" spans="1:7" s="24" customFormat="1" x14ac:dyDescent="0.25">
      <c r="A33" s="49" t="s">
        <v>204</v>
      </c>
      <c r="B33" s="8"/>
      <c r="C33" s="77">
        <v>16400</v>
      </c>
      <c r="D33" s="86"/>
      <c r="E33" s="86"/>
      <c r="F33" s="8"/>
      <c r="G33" s="90"/>
    </row>
    <row r="34" spans="1:7" s="24" customFormat="1" x14ac:dyDescent="0.25">
      <c r="A34" s="51" t="s">
        <v>159</v>
      </c>
      <c r="B34" s="91"/>
      <c r="C34" s="87">
        <f>C23+ROUND(C31*3.2,0)+C33/3.9</f>
        <v>142006.94301994305</v>
      </c>
      <c r="D34" s="86"/>
      <c r="E34" s="86"/>
      <c r="F34" s="8"/>
    </row>
    <row r="35" spans="1:7" s="24" customFormat="1" x14ac:dyDescent="0.25">
      <c r="A35" s="84" t="s">
        <v>121</v>
      </c>
      <c r="B35" s="12"/>
      <c r="C35" s="11"/>
      <c r="D35" s="86"/>
      <c r="E35" s="86"/>
      <c r="F35" s="8"/>
    </row>
    <row r="36" spans="1:7" s="24" customFormat="1" ht="30" x14ac:dyDescent="0.25">
      <c r="A36" s="47" t="s">
        <v>240</v>
      </c>
      <c r="B36" s="12"/>
      <c r="C36" s="11">
        <f>SUM(C37,C38,C45,C51,C52,C53)</f>
        <v>40347</v>
      </c>
      <c r="D36" s="86"/>
      <c r="E36" s="86"/>
      <c r="F36" s="8"/>
    </row>
    <row r="37" spans="1:7" s="24" customFormat="1" x14ac:dyDescent="0.25">
      <c r="A37" s="47" t="s">
        <v>155</v>
      </c>
      <c r="B37" s="12"/>
      <c r="C37" s="11"/>
      <c r="D37" s="86"/>
      <c r="E37" s="86"/>
      <c r="F37" s="8"/>
    </row>
    <row r="38" spans="1:7" s="24" customFormat="1" ht="30" x14ac:dyDescent="0.25">
      <c r="A38" s="46" t="s">
        <v>160</v>
      </c>
      <c r="B38" s="12"/>
      <c r="C38" s="11">
        <f>C39+C40+C41+C43</f>
        <v>6972</v>
      </c>
      <c r="D38" s="86"/>
      <c r="E38" s="86"/>
      <c r="F38" s="8"/>
    </row>
    <row r="39" spans="1:7" s="24" customFormat="1" x14ac:dyDescent="0.25">
      <c r="A39" s="92" t="s">
        <v>161</v>
      </c>
      <c r="B39" s="12"/>
      <c r="C39" s="8">
        <f>4964-1364</f>
        <v>3600</v>
      </c>
      <c r="D39" s="86"/>
      <c r="E39" s="86"/>
      <c r="F39" s="8"/>
    </row>
    <row r="40" spans="1:7" s="24" customFormat="1" x14ac:dyDescent="0.25">
      <c r="A40" s="92" t="s">
        <v>162</v>
      </c>
      <c r="B40" s="12"/>
      <c r="C40" s="8">
        <v>1429</v>
      </c>
      <c r="D40" s="86"/>
      <c r="E40" s="86"/>
      <c r="F40" s="8"/>
    </row>
    <row r="41" spans="1:7" s="24" customFormat="1" ht="30" x14ac:dyDescent="0.25">
      <c r="A41" s="92" t="s">
        <v>163</v>
      </c>
      <c r="B41" s="12"/>
      <c r="C41" s="8">
        <v>729</v>
      </c>
      <c r="D41" s="86"/>
      <c r="E41" s="86"/>
      <c r="F41" s="8"/>
    </row>
    <row r="42" spans="1:7" s="24" customFormat="1" x14ac:dyDescent="0.25">
      <c r="A42" s="92" t="s">
        <v>164</v>
      </c>
      <c r="B42" s="12"/>
      <c r="C42" s="8">
        <v>80</v>
      </c>
      <c r="D42" s="86"/>
      <c r="E42" s="86"/>
      <c r="F42" s="8"/>
    </row>
    <row r="43" spans="1:7" s="24" customFormat="1" ht="30" x14ac:dyDescent="0.25">
      <c r="A43" s="92" t="s">
        <v>165</v>
      </c>
      <c r="B43" s="12"/>
      <c r="C43" s="8">
        <v>1214</v>
      </c>
      <c r="D43" s="86"/>
      <c r="E43" s="86"/>
      <c r="F43" s="8"/>
    </row>
    <row r="44" spans="1:7" s="24" customFormat="1" x14ac:dyDescent="0.25">
      <c r="A44" s="92" t="s">
        <v>164</v>
      </c>
      <c r="B44" s="12"/>
      <c r="C44" s="93">
        <v>150</v>
      </c>
      <c r="D44" s="86"/>
      <c r="E44" s="86"/>
      <c r="F44" s="8"/>
    </row>
    <row r="45" spans="1:7" s="24" customFormat="1" ht="30" x14ac:dyDescent="0.25">
      <c r="A45" s="46" t="s">
        <v>166</v>
      </c>
      <c r="B45" s="12"/>
      <c r="C45" s="11">
        <f>SUM(C46,C47,C49)</f>
        <v>33375</v>
      </c>
      <c r="D45" s="86"/>
      <c r="E45" s="86"/>
      <c r="F45" s="8"/>
    </row>
    <row r="46" spans="1:7" s="24" customFormat="1" ht="30" x14ac:dyDescent="0.25">
      <c r="A46" s="92" t="s">
        <v>167</v>
      </c>
      <c r="B46" s="12"/>
      <c r="C46" s="11">
        <v>5800</v>
      </c>
      <c r="D46" s="86"/>
      <c r="E46" s="86"/>
      <c r="F46" s="8"/>
    </row>
    <row r="47" spans="1:7" s="24" customFormat="1" ht="45" x14ac:dyDescent="0.25">
      <c r="A47" s="92" t="s">
        <v>168</v>
      </c>
      <c r="B47" s="12"/>
      <c r="C47" s="94">
        <v>19705</v>
      </c>
      <c r="D47" s="86"/>
      <c r="E47" s="86"/>
      <c r="F47" s="8"/>
    </row>
    <row r="48" spans="1:7" s="24" customFormat="1" x14ac:dyDescent="0.25">
      <c r="A48" s="92" t="s">
        <v>164</v>
      </c>
      <c r="B48" s="12"/>
      <c r="C48" s="94">
        <v>5500</v>
      </c>
      <c r="D48" s="86"/>
      <c r="E48" s="86"/>
      <c r="F48" s="8"/>
    </row>
    <row r="49" spans="1:6" s="24" customFormat="1" ht="45" x14ac:dyDescent="0.25">
      <c r="A49" s="92" t="s">
        <v>169</v>
      </c>
      <c r="B49" s="12"/>
      <c r="C49" s="94">
        <v>7870</v>
      </c>
      <c r="D49" s="86"/>
      <c r="E49" s="86"/>
      <c r="F49" s="8"/>
    </row>
    <row r="50" spans="1:6" s="24" customFormat="1" x14ac:dyDescent="0.25">
      <c r="A50" s="92" t="s">
        <v>164</v>
      </c>
      <c r="B50" s="12"/>
      <c r="C50" s="94">
        <v>4560</v>
      </c>
      <c r="D50" s="86"/>
      <c r="E50" s="86"/>
      <c r="F50" s="8"/>
    </row>
    <row r="51" spans="1:6" s="24" customFormat="1" ht="30" x14ac:dyDescent="0.25">
      <c r="A51" s="46" t="s">
        <v>170</v>
      </c>
      <c r="B51" s="12"/>
      <c r="C51" s="11"/>
      <c r="D51" s="86"/>
      <c r="E51" s="86"/>
      <c r="F51" s="8"/>
    </row>
    <row r="52" spans="1:6" s="24" customFormat="1" ht="30" x14ac:dyDescent="0.25">
      <c r="A52" s="46" t="s">
        <v>171</v>
      </c>
      <c r="B52" s="12"/>
      <c r="C52" s="11"/>
      <c r="D52" s="86"/>
      <c r="E52" s="86"/>
      <c r="F52" s="8"/>
    </row>
    <row r="53" spans="1:6" s="24" customFormat="1" x14ac:dyDescent="0.25">
      <c r="A53" s="47" t="s">
        <v>172</v>
      </c>
      <c r="B53" s="12"/>
      <c r="C53" s="11"/>
      <c r="D53" s="86"/>
      <c r="E53" s="86"/>
      <c r="F53" s="8"/>
    </row>
    <row r="54" spans="1:6" s="24" customFormat="1" x14ac:dyDescent="0.25">
      <c r="A54" s="13" t="s">
        <v>101</v>
      </c>
      <c r="B54" s="87"/>
      <c r="C54" s="8"/>
      <c r="D54" s="86"/>
      <c r="E54" s="86"/>
      <c r="F54" s="8"/>
    </row>
    <row r="55" spans="1:6" s="24" customFormat="1" x14ac:dyDescent="0.25">
      <c r="A55" s="49" t="s">
        <v>118</v>
      </c>
      <c r="B55" s="87"/>
      <c r="C55" s="93"/>
      <c r="D55" s="86"/>
      <c r="E55" s="86"/>
      <c r="F55" s="8"/>
    </row>
    <row r="56" spans="1:6" s="4" customFormat="1" ht="30" x14ac:dyDescent="0.25">
      <c r="A56" s="13" t="s">
        <v>102</v>
      </c>
      <c r="B56" s="8"/>
      <c r="C56" s="11">
        <f>9000-C58-1434</f>
        <v>6066</v>
      </c>
      <c r="D56" s="8"/>
      <c r="E56" s="8"/>
      <c r="F56" s="8"/>
    </row>
    <row r="57" spans="1:6" s="24" customFormat="1" x14ac:dyDescent="0.25">
      <c r="A57" s="13" t="s">
        <v>173</v>
      </c>
      <c r="B57" s="12"/>
      <c r="C57" s="11"/>
      <c r="D57" s="86"/>
      <c r="E57" s="86"/>
      <c r="F57" s="8"/>
    </row>
    <row r="58" spans="1:6" s="24" customFormat="1" ht="45" x14ac:dyDescent="0.25">
      <c r="A58" s="13" t="s">
        <v>223</v>
      </c>
      <c r="B58" s="12"/>
      <c r="C58" s="11">
        <v>1500</v>
      </c>
      <c r="D58" s="86"/>
      <c r="E58" s="86"/>
      <c r="F58" s="8"/>
    </row>
    <row r="59" spans="1:6" s="24" customFormat="1" x14ac:dyDescent="0.25">
      <c r="A59" s="96" t="s">
        <v>120</v>
      </c>
      <c r="B59" s="12"/>
      <c r="C59" s="52">
        <f>C36+ROUND(C54*3.2,0)+C56+C58</f>
        <v>47913</v>
      </c>
      <c r="D59" s="86"/>
      <c r="E59" s="86"/>
      <c r="F59" s="8"/>
    </row>
    <row r="60" spans="1:6" s="24" customFormat="1" ht="15" customHeight="1" x14ac:dyDescent="0.25">
      <c r="A60" s="97" t="s">
        <v>119</v>
      </c>
      <c r="B60" s="12"/>
      <c r="C60" s="52">
        <f>SUM(C34,C59)</f>
        <v>189919.94301994305</v>
      </c>
      <c r="D60" s="86"/>
      <c r="E60" s="86"/>
      <c r="F60" s="8"/>
    </row>
    <row r="61" spans="1:6" s="4" customFormat="1" x14ac:dyDescent="0.25">
      <c r="A61" s="29" t="s">
        <v>7</v>
      </c>
      <c r="B61" s="123"/>
      <c r="C61" s="8"/>
      <c r="D61" s="10"/>
      <c r="E61" s="10"/>
      <c r="F61" s="8"/>
    </row>
    <row r="62" spans="1:6" s="4" customFormat="1" x14ac:dyDescent="0.25">
      <c r="A62" s="124" t="s">
        <v>109</v>
      </c>
      <c r="B62" s="123"/>
      <c r="C62" s="8"/>
      <c r="D62" s="10"/>
      <c r="E62" s="10"/>
      <c r="F62" s="8"/>
    </row>
    <row r="63" spans="1:6" s="4" customFormat="1" x14ac:dyDescent="0.25">
      <c r="A63" s="6" t="s">
        <v>64</v>
      </c>
      <c r="B63" s="23">
        <v>300</v>
      </c>
      <c r="C63" s="8">
        <v>115</v>
      </c>
      <c r="D63" s="35">
        <v>11</v>
      </c>
      <c r="E63" s="10">
        <f>ROUND(F63/B63,0)</f>
        <v>4</v>
      </c>
      <c r="F63" s="11">
        <f>ROUND(C63*D63,0)</f>
        <v>1265</v>
      </c>
    </row>
    <row r="64" spans="1:6" s="4" customFormat="1" x14ac:dyDescent="0.25">
      <c r="A64" s="6" t="s">
        <v>65</v>
      </c>
      <c r="B64" s="23">
        <v>300</v>
      </c>
      <c r="C64" s="8">
        <v>60</v>
      </c>
      <c r="D64" s="35">
        <v>9</v>
      </c>
      <c r="E64" s="10">
        <f>ROUND(F64/B64,0)</f>
        <v>2</v>
      </c>
      <c r="F64" s="11">
        <f>ROUND(C64*D64,0)</f>
        <v>540</v>
      </c>
    </row>
    <row r="65" spans="1:6" s="4" customFormat="1" x14ac:dyDescent="0.25">
      <c r="A65" s="6" t="s">
        <v>23</v>
      </c>
      <c r="B65" s="23">
        <v>300</v>
      </c>
      <c r="C65" s="8">
        <v>25</v>
      </c>
      <c r="D65" s="35">
        <v>7.5</v>
      </c>
      <c r="E65" s="10">
        <f>ROUND(F65/B65,0)</f>
        <v>1</v>
      </c>
      <c r="F65" s="11">
        <f>ROUND(C65*D65,0)</f>
        <v>188</v>
      </c>
    </row>
    <row r="66" spans="1:6" s="4" customFormat="1" x14ac:dyDescent="0.25">
      <c r="A66" s="29" t="s">
        <v>9</v>
      </c>
      <c r="B66" s="105"/>
      <c r="C66" s="31">
        <f>C63+C64+C65</f>
        <v>200</v>
      </c>
      <c r="D66" s="41">
        <f>F66/C66</f>
        <v>9.9649999999999999</v>
      </c>
      <c r="E66" s="33">
        <f>E63+E64+E65</f>
        <v>7</v>
      </c>
      <c r="F66" s="31">
        <f>F63+F64+F65</f>
        <v>1993</v>
      </c>
    </row>
    <row r="67" spans="1:6" s="4" customFormat="1" x14ac:dyDescent="0.25">
      <c r="A67" s="30" t="s">
        <v>20</v>
      </c>
      <c r="B67" s="56"/>
      <c r="C67" s="91"/>
      <c r="D67" s="125"/>
      <c r="E67" s="126"/>
      <c r="F67" s="91"/>
    </row>
    <row r="68" spans="1:6" s="4" customFormat="1" x14ac:dyDescent="0.25">
      <c r="A68" s="34" t="s">
        <v>36</v>
      </c>
      <c r="B68" s="7">
        <v>240</v>
      </c>
      <c r="C68" s="8">
        <v>610</v>
      </c>
      <c r="D68" s="35">
        <v>8</v>
      </c>
      <c r="E68" s="10">
        <f>ROUND(F68/B68,0)</f>
        <v>20</v>
      </c>
      <c r="F68" s="11">
        <f>ROUND(C68*D68,0)</f>
        <v>4880</v>
      </c>
    </row>
    <row r="69" spans="1:6" s="4" customFormat="1" x14ac:dyDescent="0.25">
      <c r="A69" s="36" t="s">
        <v>111</v>
      </c>
      <c r="B69" s="127"/>
      <c r="C69" s="37">
        <f t="shared" ref="C69" si="6">C68</f>
        <v>610</v>
      </c>
      <c r="D69" s="128">
        <f t="shared" ref="D69:F69" si="7">D68</f>
        <v>8</v>
      </c>
      <c r="E69" s="37">
        <f t="shared" si="7"/>
        <v>20</v>
      </c>
      <c r="F69" s="37">
        <f t="shared" si="7"/>
        <v>4880</v>
      </c>
    </row>
    <row r="70" spans="1:6" s="4" customFormat="1" x14ac:dyDescent="0.25">
      <c r="A70" s="38" t="s">
        <v>99</v>
      </c>
      <c r="B70" s="129"/>
      <c r="C70" s="40">
        <f>C66+C69</f>
        <v>810</v>
      </c>
      <c r="D70" s="41">
        <f>F70/C70</f>
        <v>8.4851851851851858</v>
      </c>
      <c r="E70" s="40">
        <f>E66+E69</f>
        <v>27</v>
      </c>
      <c r="F70" s="40">
        <f>F66+F69</f>
        <v>6873</v>
      </c>
    </row>
    <row r="71" spans="1:6" ht="18.75" customHeight="1" x14ac:dyDescent="0.25">
      <c r="A71" s="107" t="s">
        <v>77</v>
      </c>
      <c r="B71" s="68"/>
      <c r="C71" s="87">
        <f>C72+C74</f>
        <v>9510</v>
      </c>
      <c r="D71" s="109"/>
      <c r="E71" s="68"/>
      <c r="F71" s="68"/>
    </row>
    <row r="72" spans="1:6" x14ac:dyDescent="0.25">
      <c r="A72" s="110" t="s">
        <v>127</v>
      </c>
      <c r="B72" s="111"/>
      <c r="C72" s="72">
        <f>C73</f>
        <v>9500</v>
      </c>
      <c r="D72" s="70"/>
      <c r="E72" s="113"/>
      <c r="F72" s="111"/>
    </row>
    <row r="73" spans="1:6" x14ac:dyDescent="0.25">
      <c r="A73" s="114" t="s">
        <v>128</v>
      </c>
      <c r="B73" s="111"/>
      <c r="C73" s="111">
        <v>9500</v>
      </c>
      <c r="D73" s="111"/>
      <c r="E73" s="111"/>
      <c r="F73" s="111"/>
    </row>
    <row r="74" spans="1:6" x14ac:dyDescent="0.25">
      <c r="A74" s="72" t="s">
        <v>129</v>
      </c>
      <c r="B74" s="111"/>
      <c r="C74" s="116">
        <f>C75+C76</f>
        <v>10</v>
      </c>
      <c r="D74" s="111"/>
      <c r="E74" s="111"/>
      <c r="F74" s="111"/>
    </row>
    <row r="75" spans="1:6" ht="30" x14ac:dyDescent="0.25">
      <c r="A75" s="114" t="s">
        <v>130</v>
      </c>
      <c r="B75" s="111"/>
      <c r="C75" s="111">
        <v>10</v>
      </c>
      <c r="D75" s="111"/>
      <c r="E75" s="111"/>
      <c r="F75" s="111"/>
    </row>
    <row r="76" spans="1:6" ht="15.75" thickBot="1" x14ac:dyDescent="0.3">
      <c r="A76" s="117" t="s">
        <v>131</v>
      </c>
      <c r="B76" s="118"/>
      <c r="C76" s="118"/>
      <c r="D76" s="118"/>
      <c r="E76" s="118"/>
      <c r="F76" s="118"/>
    </row>
    <row r="77" spans="1:6" s="4" customFormat="1" ht="18" customHeight="1" thickBot="1" x14ac:dyDescent="0.3">
      <c r="A77" s="58" t="s">
        <v>10</v>
      </c>
      <c r="B77" s="130"/>
      <c r="C77" s="131"/>
      <c r="D77" s="130"/>
      <c r="E77" s="130"/>
      <c r="F77" s="131"/>
    </row>
    <row r="78" spans="1:6" x14ac:dyDescent="0.25">
      <c r="D78" s="24"/>
      <c r="E78" s="24"/>
      <c r="F78" s="24"/>
    </row>
    <row r="79" spans="1:6" x14ac:dyDescent="0.25">
      <c r="D79" s="24"/>
      <c r="E79" s="24"/>
      <c r="F79" s="24"/>
    </row>
    <row r="80" spans="1:6" x14ac:dyDescent="0.25">
      <c r="D80" s="24"/>
      <c r="E80" s="24"/>
      <c r="F80" s="24"/>
    </row>
    <row r="81" spans="4:6" x14ac:dyDescent="0.25">
      <c r="D81" s="24"/>
      <c r="E81" s="24"/>
      <c r="F81" s="24"/>
    </row>
    <row r="82" spans="4:6" x14ac:dyDescent="0.25">
      <c r="D82" s="24"/>
      <c r="E82" s="24"/>
      <c r="F82" s="24"/>
    </row>
    <row r="83" spans="4:6" x14ac:dyDescent="0.25">
      <c r="D83" s="24"/>
      <c r="E83" s="24"/>
      <c r="F83" s="24"/>
    </row>
    <row r="84" spans="4:6" x14ac:dyDescent="0.25">
      <c r="D84" s="24"/>
      <c r="E84" s="24"/>
      <c r="F84" s="24"/>
    </row>
    <row r="85" spans="4:6" x14ac:dyDescent="0.25">
      <c r="D85" s="24"/>
      <c r="E85" s="24"/>
      <c r="F85" s="24"/>
    </row>
    <row r="86" spans="4:6" x14ac:dyDescent="0.25">
      <c r="D86" s="24"/>
      <c r="E86" s="24"/>
      <c r="F86" s="24"/>
    </row>
    <row r="87" spans="4:6" x14ac:dyDescent="0.25">
      <c r="D87" s="24"/>
      <c r="E87" s="24"/>
      <c r="F87" s="24"/>
    </row>
    <row r="88" spans="4:6" x14ac:dyDescent="0.25">
      <c r="D88" s="24"/>
      <c r="E88" s="24"/>
      <c r="F88" s="24"/>
    </row>
    <row r="89" spans="4:6" x14ac:dyDescent="0.25">
      <c r="D89" s="24"/>
      <c r="E89" s="24"/>
      <c r="F89" s="24"/>
    </row>
    <row r="90" spans="4:6" x14ac:dyDescent="0.25">
      <c r="D90" s="24"/>
      <c r="E90" s="24"/>
      <c r="F90" s="24"/>
    </row>
    <row r="91" spans="4:6" x14ac:dyDescent="0.25">
      <c r="D91" s="24"/>
      <c r="E91" s="24"/>
      <c r="F91" s="24"/>
    </row>
    <row r="92" spans="4:6" x14ac:dyDescent="0.25">
      <c r="D92" s="24"/>
      <c r="E92" s="24"/>
      <c r="F92" s="24"/>
    </row>
    <row r="93" spans="4:6" x14ac:dyDescent="0.25">
      <c r="D93" s="24"/>
      <c r="E93" s="24"/>
      <c r="F93" s="24"/>
    </row>
    <row r="94" spans="4:6" x14ac:dyDescent="0.25">
      <c r="D94" s="24"/>
      <c r="E94" s="24"/>
      <c r="F94" s="24"/>
    </row>
    <row r="95" spans="4:6" x14ac:dyDescent="0.25">
      <c r="D95" s="24"/>
      <c r="E95" s="24"/>
      <c r="F95" s="24"/>
    </row>
    <row r="96" spans="4:6" x14ac:dyDescent="0.25">
      <c r="D96" s="24"/>
      <c r="E96" s="24"/>
      <c r="F96" s="24"/>
    </row>
    <row r="97" spans="4:6" x14ac:dyDescent="0.25">
      <c r="D97" s="24"/>
      <c r="E97" s="24"/>
      <c r="F97" s="24"/>
    </row>
    <row r="98" spans="4:6" x14ac:dyDescent="0.25">
      <c r="D98" s="24"/>
      <c r="E98" s="24"/>
      <c r="F98" s="24"/>
    </row>
    <row r="99" spans="4:6" x14ac:dyDescent="0.25">
      <c r="D99" s="24"/>
      <c r="E99" s="24"/>
      <c r="F99" s="24"/>
    </row>
    <row r="100" spans="4:6" x14ac:dyDescent="0.25">
      <c r="D100" s="24"/>
      <c r="E100" s="24"/>
      <c r="F100" s="24"/>
    </row>
    <row r="101" spans="4:6" x14ac:dyDescent="0.25">
      <c r="D101" s="24"/>
      <c r="E101" s="24"/>
      <c r="F101" s="24"/>
    </row>
    <row r="102" spans="4:6" x14ac:dyDescent="0.25">
      <c r="D102" s="24"/>
      <c r="E102" s="24"/>
      <c r="F102" s="24"/>
    </row>
    <row r="103" spans="4:6" x14ac:dyDescent="0.25">
      <c r="D103" s="24"/>
      <c r="E103" s="24"/>
      <c r="F103" s="24"/>
    </row>
    <row r="104" spans="4:6" x14ac:dyDescent="0.25">
      <c r="D104" s="24"/>
      <c r="E104" s="24"/>
      <c r="F104" s="24"/>
    </row>
    <row r="105" spans="4:6" x14ac:dyDescent="0.25">
      <c r="D105" s="24"/>
      <c r="E105" s="24"/>
      <c r="F105" s="24"/>
    </row>
    <row r="106" spans="4:6" x14ac:dyDescent="0.25">
      <c r="D106" s="24"/>
      <c r="E106" s="24"/>
      <c r="F106" s="24"/>
    </row>
    <row r="107" spans="4:6" x14ac:dyDescent="0.25">
      <c r="D107" s="24"/>
      <c r="E107" s="24"/>
      <c r="F107" s="24"/>
    </row>
    <row r="108" spans="4:6" x14ac:dyDescent="0.25">
      <c r="D108" s="24"/>
      <c r="E108" s="24"/>
      <c r="F108" s="24"/>
    </row>
    <row r="109" spans="4:6" x14ac:dyDescent="0.25">
      <c r="D109" s="24"/>
      <c r="E109" s="24"/>
      <c r="F109" s="24"/>
    </row>
    <row r="110" spans="4:6" x14ac:dyDescent="0.25">
      <c r="D110" s="24"/>
      <c r="E110" s="24"/>
      <c r="F110" s="24"/>
    </row>
    <row r="111" spans="4:6" x14ac:dyDescent="0.25">
      <c r="D111" s="24"/>
      <c r="E111" s="24"/>
      <c r="F111" s="24"/>
    </row>
    <row r="112" spans="4:6" x14ac:dyDescent="0.25">
      <c r="D112" s="24"/>
      <c r="E112" s="24"/>
      <c r="F112" s="24"/>
    </row>
    <row r="113" spans="4:6" x14ac:dyDescent="0.25">
      <c r="D113" s="24"/>
      <c r="E113" s="24"/>
      <c r="F113" s="24"/>
    </row>
    <row r="114" spans="4:6" x14ac:dyDescent="0.25">
      <c r="D114" s="24"/>
      <c r="E114" s="24"/>
      <c r="F114" s="24"/>
    </row>
    <row r="115" spans="4:6" x14ac:dyDescent="0.25">
      <c r="D115" s="24"/>
      <c r="E115" s="24"/>
      <c r="F115" s="24"/>
    </row>
    <row r="116" spans="4:6" x14ac:dyDescent="0.25">
      <c r="D116" s="24"/>
      <c r="E116" s="24"/>
      <c r="F116" s="24"/>
    </row>
    <row r="117" spans="4:6" x14ac:dyDescent="0.25">
      <c r="D117" s="24"/>
      <c r="E117" s="24"/>
      <c r="F117" s="24"/>
    </row>
    <row r="118" spans="4:6" x14ac:dyDescent="0.25">
      <c r="D118" s="24"/>
      <c r="E118" s="24"/>
      <c r="F118" s="24"/>
    </row>
    <row r="119" spans="4:6" x14ac:dyDescent="0.25">
      <c r="D119" s="24"/>
      <c r="E119" s="24"/>
      <c r="F119" s="24"/>
    </row>
    <row r="120" spans="4:6" x14ac:dyDescent="0.25">
      <c r="D120" s="24"/>
      <c r="E120" s="24"/>
      <c r="F120" s="24"/>
    </row>
    <row r="121" spans="4:6" x14ac:dyDescent="0.25">
      <c r="D121" s="24"/>
      <c r="E121" s="24"/>
      <c r="F121" s="24"/>
    </row>
    <row r="122" spans="4:6" x14ac:dyDescent="0.25">
      <c r="D122" s="24"/>
      <c r="E122" s="24"/>
      <c r="F122" s="24"/>
    </row>
    <row r="123" spans="4:6" x14ac:dyDescent="0.25">
      <c r="D123" s="24"/>
      <c r="E123" s="24"/>
      <c r="F123" s="24"/>
    </row>
    <row r="124" spans="4:6" x14ac:dyDescent="0.25">
      <c r="D124" s="24"/>
      <c r="E124" s="24"/>
      <c r="F124" s="24"/>
    </row>
    <row r="125" spans="4:6" x14ac:dyDescent="0.25">
      <c r="D125" s="24"/>
      <c r="E125" s="24"/>
      <c r="F125" s="24"/>
    </row>
    <row r="126" spans="4:6" x14ac:dyDescent="0.25">
      <c r="D126" s="24"/>
      <c r="E126" s="24"/>
      <c r="F126" s="24"/>
    </row>
    <row r="127" spans="4:6" x14ac:dyDescent="0.25">
      <c r="D127" s="24"/>
      <c r="E127" s="24"/>
      <c r="F127" s="24"/>
    </row>
    <row r="128" spans="4:6" x14ac:dyDescent="0.25">
      <c r="D128" s="24"/>
      <c r="E128" s="24"/>
      <c r="F128" s="24"/>
    </row>
    <row r="129" spans="4:6" x14ac:dyDescent="0.25">
      <c r="D129" s="24"/>
      <c r="E129" s="24"/>
      <c r="F129" s="24"/>
    </row>
    <row r="130" spans="4:6" x14ac:dyDescent="0.25">
      <c r="D130" s="24"/>
      <c r="E130" s="24"/>
      <c r="F130" s="24"/>
    </row>
    <row r="131" spans="4:6" x14ac:dyDescent="0.25">
      <c r="D131" s="24"/>
      <c r="E131" s="24"/>
      <c r="F131" s="24"/>
    </row>
    <row r="132" spans="4:6" x14ac:dyDescent="0.25">
      <c r="D132" s="24"/>
      <c r="E132" s="24"/>
      <c r="F132" s="24"/>
    </row>
    <row r="133" spans="4:6" x14ac:dyDescent="0.25">
      <c r="D133" s="24"/>
      <c r="E133" s="24"/>
      <c r="F133" s="24"/>
    </row>
    <row r="134" spans="4:6" x14ac:dyDescent="0.25">
      <c r="D134" s="24"/>
      <c r="E134" s="24"/>
      <c r="F134" s="24"/>
    </row>
    <row r="135" spans="4:6" x14ac:dyDescent="0.25">
      <c r="D135" s="24"/>
      <c r="E135" s="24"/>
      <c r="F135" s="24"/>
    </row>
    <row r="136" spans="4:6" x14ac:dyDescent="0.25">
      <c r="D136" s="24"/>
      <c r="E136" s="24"/>
      <c r="F136" s="24"/>
    </row>
    <row r="137" spans="4:6" x14ac:dyDescent="0.25">
      <c r="D137" s="24"/>
      <c r="E137" s="24"/>
      <c r="F137" s="24"/>
    </row>
    <row r="138" spans="4:6" x14ac:dyDescent="0.25">
      <c r="D138" s="24"/>
      <c r="E138" s="24"/>
      <c r="F138" s="24"/>
    </row>
    <row r="139" spans="4:6" x14ac:dyDescent="0.25">
      <c r="D139" s="24"/>
      <c r="E139" s="24"/>
      <c r="F139" s="24"/>
    </row>
    <row r="140" spans="4:6" x14ac:dyDescent="0.25">
      <c r="D140" s="24"/>
      <c r="E140" s="24"/>
      <c r="F140" s="24"/>
    </row>
    <row r="141" spans="4:6" x14ac:dyDescent="0.25">
      <c r="D141" s="24"/>
      <c r="E141" s="24"/>
      <c r="F141" s="24"/>
    </row>
    <row r="142" spans="4:6" x14ac:dyDescent="0.25">
      <c r="D142" s="24"/>
      <c r="E142" s="24"/>
      <c r="F142" s="24"/>
    </row>
    <row r="143" spans="4:6" x14ac:dyDescent="0.25">
      <c r="D143" s="24"/>
      <c r="E143" s="24"/>
      <c r="F143" s="24"/>
    </row>
    <row r="144" spans="4:6" x14ac:dyDescent="0.25">
      <c r="D144" s="24"/>
      <c r="E144" s="24"/>
      <c r="F144" s="24"/>
    </row>
    <row r="145" spans="4:6" x14ac:dyDescent="0.25">
      <c r="D145" s="24"/>
      <c r="E145" s="24"/>
      <c r="F145" s="24"/>
    </row>
    <row r="146" spans="4:6" x14ac:dyDescent="0.25">
      <c r="D146" s="24"/>
      <c r="E146" s="24"/>
      <c r="F146" s="24"/>
    </row>
    <row r="147" spans="4:6" x14ac:dyDescent="0.25">
      <c r="D147" s="24"/>
      <c r="E147" s="24"/>
      <c r="F147" s="24"/>
    </row>
    <row r="148" spans="4:6" x14ac:dyDescent="0.25">
      <c r="D148" s="24"/>
      <c r="E148" s="24"/>
      <c r="F148" s="24"/>
    </row>
    <row r="149" spans="4:6" x14ac:dyDescent="0.25">
      <c r="D149" s="24"/>
      <c r="E149" s="24"/>
      <c r="F149" s="24"/>
    </row>
    <row r="150" spans="4:6" x14ac:dyDescent="0.25">
      <c r="D150" s="24"/>
      <c r="E150" s="24"/>
      <c r="F150" s="24"/>
    </row>
    <row r="151" spans="4:6" x14ac:dyDescent="0.25">
      <c r="D151" s="24"/>
      <c r="E151" s="24"/>
      <c r="F151" s="24"/>
    </row>
    <row r="152" spans="4:6" x14ac:dyDescent="0.25">
      <c r="D152" s="24"/>
      <c r="E152" s="24"/>
      <c r="F152" s="24"/>
    </row>
    <row r="153" spans="4:6" x14ac:dyDescent="0.25">
      <c r="D153" s="24"/>
      <c r="E153" s="24"/>
      <c r="F153" s="24"/>
    </row>
    <row r="154" spans="4:6" x14ac:dyDescent="0.25">
      <c r="D154" s="24"/>
      <c r="E154" s="24"/>
      <c r="F154" s="24"/>
    </row>
    <row r="155" spans="4:6" x14ac:dyDescent="0.25">
      <c r="D155" s="24"/>
      <c r="E155" s="24"/>
      <c r="F155" s="24"/>
    </row>
    <row r="156" spans="4:6" x14ac:dyDescent="0.25">
      <c r="D156" s="24"/>
      <c r="E156" s="24"/>
      <c r="F156" s="24"/>
    </row>
    <row r="157" spans="4:6" x14ac:dyDescent="0.25">
      <c r="D157" s="24"/>
      <c r="E157" s="24"/>
      <c r="F157" s="24"/>
    </row>
    <row r="158" spans="4:6" x14ac:dyDescent="0.25">
      <c r="D158" s="24"/>
      <c r="E158" s="24"/>
      <c r="F158" s="24"/>
    </row>
    <row r="159" spans="4:6" x14ac:dyDescent="0.25">
      <c r="D159" s="24"/>
      <c r="E159" s="24"/>
      <c r="F159" s="24"/>
    </row>
    <row r="160" spans="4:6" x14ac:dyDescent="0.25">
      <c r="D160" s="24"/>
      <c r="E160" s="24"/>
      <c r="F160" s="24"/>
    </row>
    <row r="161" spans="4:6" x14ac:dyDescent="0.25">
      <c r="D161" s="24"/>
      <c r="E161" s="24"/>
      <c r="F161" s="24"/>
    </row>
    <row r="162" spans="4:6" x14ac:dyDescent="0.25">
      <c r="D162" s="24"/>
      <c r="E162" s="24"/>
      <c r="F162" s="24"/>
    </row>
    <row r="163" spans="4:6" x14ac:dyDescent="0.25">
      <c r="D163" s="24"/>
      <c r="E163" s="24"/>
      <c r="F163" s="24"/>
    </row>
    <row r="164" spans="4:6" x14ac:dyDescent="0.25">
      <c r="D164" s="24"/>
      <c r="E164" s="24"/>
      <c r="F164" s="24"/>
    </row>
    <row r="165" spans="4:6" x14ac:dyDescent="0.25">
      <c r="D165" s="24"/>
      <c r="E165" s="24"/>
      <c r="F165" s="24"/>
    </row>
    <row r="166" spans="4:6" x14ac:dyDescent="0.25">
      <c r="D166" s="24"/>
      <c r="E166" s="24"/>
      <c r="F166" s="24"/>
    </row>
    <row r="167" spans="4:6" x14ac:dyDescent="0.25">
      <c r="D167" s="24"/>
      <c r="E167" s="24"/>
      <c r="F167" s="24"/>
    </row>
    <row r="168" spans="4:6" x14ac:dyDescent="0.25">
      <c r="D168" s="24"/>
      <c r="E168" s="24"/>
      <c r="F168" s="24"/>
    </row>
    <row r="169" spans="4:6" x14ac:dyDescent="0.25">
      <c r="D169" s="24"/>
      <c r="E169" s="24"/>
      <c r="F169" s="24"/>
    </row>
    <row r="170" spans="4:6" x14ac:dyDescent="0.25">
      <c r="D170" s="24"/>
      <c r="E170" s="24"/>
      <c r="F170" s="24"/>
    </row>
    <row r="171" spans="4:6" x14ac:dyDescent="0.25">
      <c r="D171" s="24"/>
      <c r="E171" s="24"/>
      <c r="F171" s="24"/>
    </row>
    <row r="172" spans="4:6" x14ac:dyDescent="0.25">
      <c r="D172" s="24"/>
      <c r="E172" s="24"/>
      <c r="F172" s="24"/>
    </row>
    <row r="173" spans="4:6" x14ac:dyDescent="0.25">
      <c r="D173" s="24"/>
      <c r="E173" s="24"/>
      <c r="F173" s="24"/>
    </row>
    <row r="174" spans="4:6" x14ac:dyDescent="0.25">
      <c r="D174" s="24"/>
      <c r="E174" s="24"/>
      <c r="F174" s="24"/>
    </row>
    <row r="175" spans="4:6" x14ac:dyDescent="0.25">
      <c r="D175" s="24"/>
      <c r="E175" s="24"/>
      <c r="F175" s="24"/>
    </row>
    <row r="176" spans="4:6" x14ac:dyDescent="0.25">
      <c r="D176" s="24"/>
      <c r="E176" s="24"/>
      <c r="F176" s="24"/>
    </row>
    <row r="177" spans="4:6" x14ac:dyDescent="0.25">
      <c r="D177" s="24"/>
      <c r="E177" s="24"/>
      <c r="F177" s="24"/>
    </row>
    <row r="178" spans="4:6" x14ac:dyDescent="0.25">
      <c r="D178" s="24"/>
      <c r="E178" s="24"/>
      <c r="F178" s="24"/>
    </row>
    <row r="179" spans="4:6" x14ac:dyDescent="0.25">
      <c r="D179" s="24"/>
      <c r="E179" s="24"/>
      <c r="F179" s="24"/>
    </row>
    <row r="180" spans="4:6" x14ac:dyDescent="0.25">
      <c r="D180" s="24"/>
      <c r="E180" s="24"/>
      <c r="F180" s="24"/>
    </row>
    <row r="181" spans="4:6" x14ac:dyDescent="0.25">
      <c r="D181" s="24"/>
      <c r="E181" s="24"/>
      <c r="F181" s="24"/>
    </row>
    <row r="182" spans="4:6" x14ac:dyDescent="0.25">
      <c r="D182" s="24"/>
      <c r="E182" s="24"/>
      <c r="F182" s="24"/>
    </row>
    <row r="183" spans="4:6" x14ac:dyDescent="0.25">
      <c r="D183" s="24"/>
      <c r="E183" s="24"/>
      <c r="F183" s="24"/>
    </row>
    <row r="184" spans="4:6" x14ac:dyDescent="0.25">
      <c r="D184" s="24"/>
      <c r="E184" s="24"/>
      <c r="F184" s="24"/>
    </row>
    <row r="185" spans="4:6" x14ac:dyDescent="0.25">
      <c r="D185" s="24"/>
      <c r="E185" s="24"/>
      <c r="F185" s="24"/>
    </row>
    <row r="186" spans="4:6" x14ac:dyDescent="0.25">
      <c r="D186" s="24"/>
      <c r="E186" s="24"/>
      <c r="F186" s="24"/>
    </row>
    <row r="187" spans="4:6" x14ac:dyDescent="0.25">
      <c r="D187" s="24"/>
      <c r="E187" s="24"/>
      <c r="F187" s="24"/>
    </row>
    <row r="188" spans="4:6" x14ac:dyDescent="0.25">
      <c r="D188" s="24"/>
      <c r="E188" s="24"/>
      <c r="F188" s="24"/>
    </row>
    <row r="189" spans="4:6" x14ac:dyDescent="0.25">
      <c r="D189" s="24"/>
      <c r="E189" s="24"/>
      <c r="F189" s="24"/>
    </row>
    <row r="190" spans="4:6" x14ac:dyDescent="0.25">
      <c r="D190" s="24"/>
      <c r="E190" s="24"/>
      <c r="F190" s="24"/>
    </row>
    <row r="191" spans="4:6" x14ac:dyDescent="0.25">
      <c r="D191" s="24"/>
      <c r="E191" s="24"/>
      <c r="F191" s="24"/>
    </row>
    <row r="192" spans="4:6" x14ac:dyDescent="0.25">
      <c r="D192" s="24"/>
      <c r="E192" s="24"/>
      <c r="F192" s="24"/>
    </row>
    <row r="193" spans="4:6" x14ac:dyDescent="0.25">
      <c r="D193" s="24"/>
      <c r="E193" s="24"/>
      <c r="F193" s="24"/>
    </row>
    <row r="194" spans="4:6" x14ac:dyDescent="0.25">
      <c r="D194" s="24"/>
      <c r="E194" s="24"/>
      <c r="F194" s="24"/>
    </row>
    <row r="195" spans="4:6" x14ac:dyDescent="0.25">
      <c r="D195" s="24"/>
      <c r="E195" s="24"/>
      <c r="F195" s="24"/>
    </row>
    <row r="196" spans="4:6" x14ac:dyDescent="0.25">
      <c r="D196" s="24"/>
      <c r="E196" s="24"/>
      <c r="F196" s="24"/>
    </row>
    <row r="197" spans="4:6" x14ac:dyDescent="0.25">
      <c r="D197" s="24"/>
      <c r="E197" s="24"/>
      <c r="F197" s="24"/>
    </row>
    <row r="198" spans="4:6" x14ac:dyDescent="0.25">
      <c r="D198" s="24"/>
      <c r="E198" s="24"/>
      <c r="F198" s="24"/>
    </row>
    <row r="199" spans="4:6" x14ac:dyDescent="0.25">
      <c r="D199" s="24"/>
      <c r="E199" s="24"/>
      <c r="F199" s="24"/>
    </row>
    <row r="200" spans="4:6" x14ac:dyDescent="0.25">
      <c r="D200" s="24"/>
      <c r="E200" s="24"/>
      <c r="F200" s="24"/>
    </row>
    <row r="201" spans="4:6" x14ac:dyDescent="0.25">
      <c r="D201" s="24"/>
      <c r="E201" s="24"/>
      <c r="F201" s="24"/>
    </row>
    <row r="202" spans="4:6" x14ac:dyDescent="0.25">
      <c r="D202" s="24"/>
      <c r="E202" s="24"/>
      <c r="F202" s="24"/>
    </row>
    <row r="203" spans="4:6" x14ac:dyDescent="0.25">
      <c r="D203" s="24"/>
      <c r="E203" s="24"/>
      <c r="F203" s="24"/>
    </row>
    <row r="204" spans="4:6" x14ac:dyDescent="0.25">
      <c r="D204" s="24"/>
      <c r="E204" s="24"/>
      <c r="F204" s="24"/>
    </row>
    <row r="205" spans="4:6" x14ac:dyDescent="0.25">
      <c r="D205" s="24"/>
      <c r="E205" s="24"/>
      <c r="F205" s="24"/>
    </row>
    <row r="206" spans="4:6" x14ac:dyDescent="0.25">
      <c r="D206" s="24"/>
      <c r="E206" s="24"/>
      <c r="F206" s="24"/>
    </row>
    <row r="207" spans="4:6" x14ac:dyDescent="0.25">
      <c r="D207" s="24"/>
      <c r="E207" s="24"/>
      <c r="F207" s="24"/>
    </row>
    <row r="208" spans="4:6" x14ac:dyDescent="0.25">
      <c r="D208" s="24"/>
      <c r="E208" s="24"/>
      <c r="F208" s="24"/>
    </row>
    <row r="209" spans="4:6" x14ac:dyDescent="0.25">
      <c r="D209" s="24"/>
      <c r="E209" s="24"/>
      <c r="F209" s="24"/>
    </row>
    <row r="210" spans="4:6" x14ac:dyDescent="0.25">
      <c r="D210" s="24"/>
      <c r="E210" s="24"/>
      <c r="F210" s="24"/>
    </row>
    <row r="211" spans="4:6" x14ac:dyDescent="0.25">
      <c r="D211" s="24"/>
      <c r="E211" s="24"/>
      <c r="F211" s="24"/>
    </row>
    <row r="212" spans="4:6" x14ac:dyDescent="0.25">
      <c r="D212" s="24"/>
      <c r="E212" s="24"/>
      <c r="F212" s="24"/>
    </row>
    <row r="213" spans="4:6" x14ac:dyDescent="0.25">
      <c r="D213" s="24"/>
      <c r="E213" s="24"/>
      <c r="F213" s="24"/>
    </row>
    <row r="214" spans="4:6" x14ac:dyDescent="0.25">
      <c r="D214" s="24"/>
      <c r="E214" s="24"/>
      <c r="F214" s="24"/>
    </row>
    <row r="215" spans="4:6" x14ac:dyDescent="0.25">
      <c r="D215" s="24"/>
      <c r="E215" s="24"/>
      <c r="F215" s="24"/>
    </row>
    <row r="216" spans="4:6" x14ac:dyDescent="0.25">
      <c r="D216" s="24"/>
      <c r="E216" s="24"/>
      <c r="F216" s="24"/>
    </row>
    <row r="217" spans="4:6" x14ac:dyDescent="0.25">
      <c r="D217" s="24"/>
      <c r="E217" s="24"/>
      <c r="F217" s="24"/>
    </row>
    <row r="218" spans="4:6" x14ac:dyDescent="0.25">
      <c r="D218" s="24"/>
      <c r="E218" s="24"/>
      <c r="F218" s="24"/>
    </row>
    <row r="219" spans="4:6" x14ac:dyDescent="0.25">
      <c r="D219" s="24"/>
      <c r="E219" s="24"/>
      <c r="F219" s="24"/>
    </row>
    <row r="220" spans="4:6" x14ac:dyDescent="0.25">
      <c r="D220" s="24"/>
      <c r="E220" s="24"/>
      <c r="F220" s="24"/>
    </row>
    <row r="221" spans="4:6" x14ac:dyDescent="0.25">
      <c r="D221" s="24"/>
      <c r="E221" s="24"/>
      <c r="F221" s="24"/>
    </row>
    <row r="222" spans="4:6" x14ac:dyDescent="0.25">
      <c r="D222" s="24"/>
      <c r="E222" s="24"/>
      <c r="F222" s="24"/>
    </row>
    <row r="223" spans="4:6" x14ac:dyDescent="0.25">
      <c r="D223" s="24"/>
      <c r="E223" s="24"/>
      <c r="F223" s="24"/>
    </row>
    <row r="224" spans="4:6" x14ac:dyDescent="0.25">
      <c r="D224" s="24"/>
      <c r="E224" s="24"/>
      <c r="F224" s="24"/>
    </row>
    <row r="225" spans="4:6" x14ac:dyDescent="0.25">
      <c r="D225" s="24"/>
      <c r="E225" s="24"/>
      <c r="F225" s="24"/>
    </row>
    <row r="226" spans="4:6" x14ac:dyDescent="0.25">
      <c r="D226" s="24"/>
      <c r="E226" s="24"/>
      <c r="F226" s="24"/>
    </row>
    <row r="227" spans="4:6" x14ac:dyDescent="0.25">
      <c r="D227" s="24"/>
      <c r="E227" s="24"/>
      <c r="F227" s="24"/>
    </row>
    <row r="228" spans="4:6" x14ac:dyDescent="0.25">
      <c r="D228" s="24"/>
      <c r="E228" s="24"/>
      <c r="F228" s="24"/>
    </row>
    <row r="229" spans="4:6" x14ac:dyDescent="0.25">
      <c r="D229" s="24"/>
      <c r="E229" s="24"/>
      <c r="F229" s="24"/>
    </row>
    <row r="230" spans="4:6" x14ac:dyDescent="0.25">
      <c r="D230" s="24"/>
      <c r="E230" s="24"/>
      <c r="F230" s="24"/>
    </row>
    <row r="231" spans="4:6" x14ac:dyDescent="0.25">
      <c r="D231" s="24"/>
      <c r="E231" s="24"/>
      <c r="F231" s="24"/>
    </row>
    <row r="232" spans="4:6" x14ac:dyDescent="0.25">
      <c r="D232" s="24"/>
      <c r="E232" s="24"/>
      <c r="F232" s="24"/>
    </row>
    <row r="233" spans="4:6" x14ac:dyDescent="0.25">
      <c r="D233" s="24"/>
      <c r="E233" s="24"/>
      <c r="F233" s="24"/>
    </row>
    <row r="234" spans="4:6" x14ac:dyDescent="0.25">
      <c r="D234" s="24"/>
      <c r="E234" s="24"/>
      <c r="F234" s="24"/>
    </row>
    <row r="235" spans="4:6" x14ac:dyDescent="0.25">
      <c r="D235" s="24"/>
      <c r="E235" s="24"/>
      <c r="F235" s="24"/>
    </row>
    <row r="236" spans="4:6" x14ac:dyDescent="0.25">
      <c r="D236" s="24"/>
      <c r="E236" s="24"/>
      <c r="F236" s="24"/>
    </row>
    <row r="237" spans="4:6" x14ac:dyDescent="0.25">
      <c r="D237" s="24"/>
      <c r="E237" s="24"/>
      <c r="F237" s="24"/>
    </row>
    <row r="238" spans="4:6" x14ac:dyDescent="0.25">
      <c r="D238" s="24"/>
      <c r="E238" s="24"/>
      <c r="F238" s="24"/>
    </row>
    <row r="239" spans="4:6" x14ac:dyDescent="0.25">
      <c r="D239" s="24"/>
      <c r="E239" s="24"/>
      <c r="F239" s="24"/>
    </row>
    <row r="240" spans="4:6" x14ac:dyDescent="0.25">
      <c r="D240" s="24"/>
      <c r="E240" s="24"/>
      <c r="F240" s="24"/>
    </row>
    <row r="241" spans="4:6" x14ac:dyDescent="0.25">
      <c r="D241" s="24"/>
      <c r="E241" s="24"/>
      <c r="F241" s="24"/>
    </row>
    <row r="242" spans="4:6" x14ac:dyDescent="0.25">
      <c r="D242" s="24"/>
      <c r="E242" s="24"/>
      <c r="F242" s="24"/>
    </row>
    <row r="243" spans="4:6" x14ac:dyDescent="0.25">
      <c r="D243" s="24"/>
      <c r="E243" s="24"/>
      <c r="F243" s="24"/>
    </row>
    <row r="244" spans="4:6" x14ac:dyDescent="0.25">
      <c r="D244" s="24"/>
      <c r="E244" s="24"/>
      <c r="F244" s="24"/>
    </row>
    <row r="245" spans="4:6" x14ac:dyDescent="0.25">
      <c r="D245" s="24"/>
      <c r="E245" s="24"/>
      <c r="F245" s="24"/>
    </row>
    <row r="246" spans="4:6" x14ac:dyDescent="0.25">
      <c r="D246" s="24"/>
      <c r="E246" s="24"/>
      <c r="F246" s="24"/>
    </row>
    <row r="247" spans="4:6" x14ac:dyDescent="0.25">
      <c r="D247" s="24"/>
      <c r="E247" s="24"/>
      <c r="F247" s="24"/>
    </row>
    <row r="248" spans="4:6" x14ac:dyDescent="0.25">
      <c r="D248" s="24"/>
      <c r="E248" s="24"/>
      <c r="F248" s="24"/>
    </row>
    <row r="249" spans="4:6" x14ac:dyDescent="0.25">
      <c r="D249" s="24"/>
      <c r="E249" s="24"/>
      <c r="F249" s="24"/>
    </row>
    <row r="250" spans="4:6" x14ac:dyDescent="0.25">
      <c r="D250" s="24"/>
      <c r="E250" s="24"/>
      <c r="F250" s="24"/>
    </row>
    <row r="251" spans="4:6" x14ac:dyDescent="0.25">
      <c r="D251" s="24"/>
      <c r="E251" s="24"/>
      <c r="F251" s="24"/>
    </row>
    <row r="252" spans="4:6" x14ac:dyDescent="0.25">
      <c r="D252" s="24"/>
      <c r="E252" s="24"/>
      <c r="F252" s="24"/>
    </row>
    <row r="253" spans="4:6" x14ac:dyDescent="0.25">
      <c r="D253" s="24"/>
      <c r="E253" s="24"/>
      <c r="F253" s="24"/>
    </row>
    <row r="254" spans="4:6" x14ac:dyDescent="0.25">
      <c r="D254" s="24"/>
      <c r="E254" s="24"/>
      <c r="F254" s="24"/>
    </row>
    <row r="255" spans="4:6" x14ac:dyDescent="0.25">
      <c r="D255" s="24"/>
      <c r="E255" s="24"/>
      <c r="F255" s="24"/>
    </row>
    <row r="256" spans="4:6" x14ac:dyDescent="0.25">
      <c r="D256" s="24"/>
      <c r="E256" s="24"/>
      <c r="F256" s="24"/>
    </row>
    <row r="257" spans="4:6" x14ac:dyDescent="0.25">
      <c r="D257" s="24"/>
      <c r="E257" s="24"/>
      <c r="F257" s="24"/>
    </row>
    <row r="258" spans="4:6" x14ac:dyDescent="0.25">
      <c r="D258" s="24"/>
      <c r="E258" s="24"/>
      <c r="F258" s="24"/>
    </row>
    <row r="259" spans="4:6" x14ac:dyDescent="0.25">
      <c r="D259" s="24"/>
      <c r="E259" s="24"/>
      <c r="F259" s="24"/>
    </row>
    <row r="260" spans="4:6" x14ac:dyDescent="0.25">
      <c r="D260" s="24"/>
      <c r="E260" s="24"/>
      <c r="F260" s="24"/>
    </row>
    <row r="261" spans="4:6" x14ac:dyDescent="0.25">
      <c r="D261" s="24"/>
      <c r="E261" s="24"/>
      <c r="F261" s="24"/>
    </row>
    <row r="262" spans="4:6" x14ac:dyDescent="0.25">
      <c r="D262" s="24"/>
      <c r="E262" s="24"/>
      <c r="F262" s="24"/>
    </row>
    <row r="263" spans="4:6" x14ac:dyDescent="0.25">
      <c r="D263" s="24"/>
      <c r="E263" s="24"/>
      <c r="F263" s="24"/>
    </row>
    <row r="264" spans="4:6" x14ac:dyDescent="0.25">
      <c r="D264" s="24"/>
      <c r="E264" s="24"/>
      <c r="F264" s="24"/>
    </row>
    <row r="265" spans="4:6" x14ac:dyDescent="0.25">
      <c r="D265" s="24"/>
      <c r="E265" s="24"/>
      <c r="F265" s="24"/>
    </row>
    <row r="266" spans="4:6" x14ac:dyDescent="0.25">
      <c r="D266" s="24"/>
      <c r="E266" s="24"/>
      <c r="F266" s="24"/>
    </row>
    <row r="267" spans="4:6" x14ac:dyDescent="0.25">
      <c r="D267" s="24"/>
      <c r="E267" s="24"/>
      <c r="F267" s="24"/>
    </row>
    <row r="268" spans="4:6" x14ac:dyDescent="0.25">
      <c r="D268" s="24"/>
      <c r="E268" s="24"/>
      <c r="F268" s="24"/>
    </row>
    <row r="269" spans="4:6" x14ac:dyDescent="0.25">
      <c r="D269" s="24"/>
      <c r="E269" s="24"/>
      <c r="F269" s="24"/>
    </row>
    <row r="270" spans="4:6" x14ac:dyDescent="0.25">
      <c r="D270" s="24"/>
      <c r="E270" s="24"/>
      <c r="F270" s="24"/>
    </row>
    <row r="271" spans="4:6" x14ac:dyDescent="0.25">
      <c r="D271" s="24"/>
      <c r="E271" s="24"/>
      <c r="F271" s="24"/>
    </row>
    <row r="272" spans="4:6" x14ac:dyDescent="0.25">
      <c r="D272" s="24"/>
      <c r="E272" s="24"/>
      <c r="F272" s="24"/>
    </row>
    <row r="273" spans="4:6" x14ac:dyDescent="0.25">
      <c r="D273" s="24"/>
      <c r="E273" s="24"/>
      <c r="F273" s="24"/>
    </row>
    <row r="274" spans="4:6" x14ac:dyDescent="0.25">
      <c r="D274" s="24"/>
      <c r="E274" s="24"/>
      <c r="F274" s="24"/>
    </row>
    <row r="275" spans="4:6" x14ac:dyDescent="0.25">
      <c r="D275" s="24"/>
      <c r="E275" s="24"/>
      <c r="F275" s="24"/>
    </row>
    <row r="276" spans="4:6" x14ac:dyDescent="0.25">
      <c r="D276" s="24"/>
      <c r="E276" s="24"/>
      <c r="F276" s="24"/>
    </row>
    <row r="277" spans="4:6" x14ac:dyDescent="0.25">
      <c r="D277" s="24"/>
      <c r="E277" s="24"/>
      <c r="F277" s="24"/>
    </row>
    <row r="278" spans="4:6" x14ac:dyDescent="0.25">
      <c r="D278" s="24"/>
      <c r="E278" s="24"/>
      <c r="F278" s="24"/>
    </row>
    <row r="279" spans="4:6" x14ac:dyDescent="0.25">
      <c r="D279" s="24"/>
      <c r="E279" s="24"/>
      <c r="F279" s="24"/>
    </row>
    <row r="280" spans="4:6" x14ac:dyDescent="0.25">
      <c r="D280" s="24"/>
      <c r="E280" s="24"/>
      <c r="F280" s="24"/>
    </row>
    <row r="281" spans="4:6" x14ac:dyDescent="0.25">
      <c r="D281" s="24"/>
      <c r="E281" s="24"/>
      <c r="F281" s="24"/>
    </row>
    <row r="282" spans="4:6" x14ac:dyDescent="0.25">
      <c r="D282" s="24"/>
      <c r="E282" s="24"/>
      <c r="F282" s="24"/>
    </row>
    <row r="283" spans="4:6" x14ac:dyDescent="0.25">
      <c r="D283" s="24"/>
      <c r="E283" s="24"/>
      <c r="F283" s="24"/>
    </row>
    <row r="284" spans="4:6" x14ac:dyDescent="0.25">
      <c r="D284" s="24"/>
      <c r="E284" s="24"/>
      <c r="F284" s="24"/>
    </row>
    <row r="285" spans="4:6" x14ac:dyDescent="0.25">
      <c r="D285" s="24"/>
      <c r="E285" s="24"/>
      <c r="F285" s="24"/>
    </row>
    <row r="286" spans="4:6" x14ac:dyDescent="0.25">
      <c r="D286" s="24"/>
      <c r="E286" s="24"/>
      <c r="F286" s="24"/>
    </row>
    <row r="287" spans="4:6" x14ac:dyDescent="0.25">
      <c r="D287" s="24"/>
      <c r="E287" s="24"/>
      <c r="F287" s="24"/>
    </row>
    <row r="288" spans="4:6" x14ac:dyDescent="0.25">
      <c r="D288" s="24"/>
      <c r="E288" s="24"/>
      <c r="F288" s="24"/>
    </row>
    <row r="289" spans="4:6" x14ac:dyDescent="0.25">
      <c r="D289" s="24"/>
      <c r="E289" s="24"/>
      <c r="F289" s="24"/>
    </row>
    <row r="290" spans="4:6" x14ac:dyDescent="0.25">
      <c r="D290" s="24"/>
      <c r="E290" s="24"/>
      <c r="F290" s="24"/>
    </row>
    <row r="291" spans="4:6" x14ac:dyDescent="0.25">
      <c r="D291" s="24"/>
      <c r="E291" s="24"/>
      <c r="F291" s="24"/>
    </row>
    <row r="292" spans="4:6" x14ac:dyDescent="0.25">
      <c r="D292" s="24"/>
      <c r="E292" s="24"/>
      <c r="F292" s="24"/>
    </row>
    <row r="293" spans="4:6" x14ac:dyDescent="0.25">
      <c r="D293" s="24"/>
      <c r="E293" s="24"/>
      <c r="F293" s="24"/>
    </row>
    <row r="294" spans="4:6" x14ac:dyDescent="0.25">
      <c r="D294" s="24"/>
      <c r="E294" s="24"/>
      <c r="F294" s="24"/>
    </row>
    <row r="295" spans="4:6" x14ac:dyDescent="0.25">
      <c r="D295" s="24"/>
      <c r="E295" s="24"/>
      <c r="F295" s="24"/>
    </row>
    <row r="296" spans="4:6" x14ac:dyDescent="0.25">
      <c r="D296" s="24"/>
      <c r="E296" s="24"/>
      <c r="F296" s="24"/>
    </row>
    <row r="297" spans="4:6" x14ac:dyDescent="0.25">
      <c r="D297" s="24"/>
      <c r="E297" s="24"/>
      <c r="F297" s="24"/>
    </row>
    <row r="298" spans="4:6" x14ac:dyDescent="0.25">
      <c r="D298" s="24"/>
      <c r="E298" s="24"/>
      <c r="F298" s="24"/>
    </row>
    <row r="299" spans="4:6" x14ac:dyDescent="0.25">
      <c r="D299" s="24"/>
      <c r="E299" s="24"/>
      <c r="F299" s="24"/>
    </row>
    <row r="300" spans="4:6" x14ac:dyDescent="0.25">
      <c r="D300" s="24"/>
      <c r="E300" s="24"/>
      <c r="F300" s="24"/>
    </row>
    <row r="301" spans="4:6" x14ac:dyDescent="0.25">
      <c r="D301" s="24"/>
      <c r="E301" s="24"/>
      <c r="F301" s="24"/>
    </row>
    <row r="302" spans="4:6" x14ac:dyDescent="0.25">
      <c r="D302" s="24"/>
      <c r="E302" s="24"/>
      <c r="F302" s="24"/>
    </row>
    <row r="303" spans="4:6" x14ac:dyDescent="0.25">
      <c r="D303" s="24"/>
      <c r="E303" s="24"/>
      <c r="F303" s="24"/>
    </row>
    <row r="304" spans="4:6" x14ac:dyDescent="0.25">
      <c r="D304" s="24"/>
      <c r="E304" s="24"/>
      <c r="F304" s="24"/>
    </row>
    <row r="305" spans="4:6" x14ac:dyDescent="0.25">
      <c r="D305" s="24"/>
      <c r="E305" s="24"/>
      <c r="F305" s="24"/>
    </row>
    <row r="306" spans="4:6" x14ac:dyDescent="0.25">
      <c r="D306" s="24"/>
      <c r="E306" s="24"/>
      <c r="F306" s="24"/>
    </row>
    <row r="307" spans="4:6" x14ac:dyDescent="0.25">
      <c r="D307" s="24"/>
      <c r="E307" s="24"/>
      <c r="F307" s="24"/>
    </row>
    <row r="308" spans="4:6" x14ac:dyDescent="0.25">
      <c r="D308" s="24"/>
      <c r="E308" s="24"/>
      <c r="F308" s="24"/>
    </row>
    <row r="309" spans="4:6" x14ac:dyDescent="0.25">
      <c r="D309" s="24"/>
      <c r="E309" s="24"/>
      <c r="F309" s="24"/>
    </row>
    <row r="310" spans="4:6" x14ac:dyDescent="0.25">
      <c r="D310" s="24"/>
      <c r="E310" s="24"/>
      <c r="F310" s="24"/>
    </row>
    <row r="311" spans="4:6" x14ac:dyDescent="0.25">
      <c r="D311" s="24"/>
      <c r="E311" s="24"/>
      <c r="F311" s="24"/>
    </row>
    <row r="312" spans="4:6" x14ac:dyDescent="0.25">
      <c r="D312" s="24"/>
      <c r="E312" s="24"/>
      <c r="F312" s="24"/>
    </row>
    <row r="313" spans="4:6" x14ac:dyDescent="0.25">
      <c r="D313" s="24"/>
      <c r="E313" s="24"/>
      <c r="F313" s="24"/>
    </row>
    <row r="314" spans="4:6" x14ac:dyDescent="0.25">
      <c r="D314" s="24"/>
      <c r="E314" s="24"/>
      <c r="F314" s="24"/>
    </row>
    <row r="315" spans="4:6" x14ac:dyDescent="0.25">
      <c r="D315" s="24"/>
      <c r="E315" s="24"/>
      <c r="F315" s="24"/>
    </row>
    <row r="316" spans="4:6" x14ac:dyDescent="0.25">
      <c r="D316" s="24"/>
      <c r="E316" s="24"/>
      <c r="F316" s="24"/>
    </row>
    <row r="317" spans="4:6" x14ac:dyDescent="0.25">
      <c r="D317" s="24"/>
      <c r="E317" s="24"/>
      <c r="F317" s="24"/>
    </row>
    <row r="318" spans="4:6" x14ac:dyDescent="0.25">
      <c r="D318" s="24"/>
      <c r="E318" s="24"/>
      <c r="F318" s="24"/>
    </row>
    <row r="319" spans="4:6" x14ac:dyDescent="0.25">
      <c r="D319" s="24"/>
      <c r="E319" s="24"/>
      <c r="F319" s="24"/>
    </row>
    <row r="320" spans="4:6" x14ac:dyDescent="0.25">
      <c r="D320" s="24"/>
      <c r="E320" s="24"/>
      <c r="F320" s="24"/>
    </row>
    <row r="321" spans="4:6" x14ac:dyDescent="0.25">
      <c r="D321" s="24"/>
      <c r="E321" s="24"/>
      <c r="F321" s="24"/>
    </row>
    <row r="322" spans="4:6" x14ac:dyDescent="0.25">
      <c r="D322" s="24"/>
      <c r="E322" s="24"/>
      <c r="F322" s="24"/>
    </row>
    <row r="323" spans="4:6" x14ac:dyDescent="0.25">
      <c r="D323" s="24"/>
      <c r="E323" s="24"/>
      <c r="F323" s="24"/>
    </row>
    <row r="324" spans="4:6" x14ac:dyDescent="0.25">
      <c r="D324" s="24"/>
      <c r="E324" s="24"/>
      <c r="F324" s="24"/>
    </row>
    <row r="325" spans="4:6" x14ac:dyDescent="0.25">
      <c r="D325" s="24"/>
      <c r="E325" s="24"/>
      <c r="F325" s="24"/>
    </row>
    <row r="326" spans="4:6" x14ac:dyDescent="0.25">
      <c r="D326" s="24"/>
      <c r="E326" s="24"/>
      <c r="F326" s="24"/>
    </row>
    <row r="327" spans="4:6" x14ac:dyDescent="0.25">
      <c r="D327" s="24"/>
      <c r="E327" s="24"/>
      <c r="F327" s="24"/>
    </row>
    <row r="328" spans="4:6" x14ac:dyDescent="0.25">
      <c r="D328" s="24"/>
      <c r="E328" s="24"/>
      <c r="F328" s="24"/>
    </row>
    <row r="329" spans="4:6" x14ac:dyDescent="0.25">
      <c r="D329" s="24"/>
      <c r="E329" s="24"/>
      <c r="F329" s="24"/>
    </row>
    <row r="330" spans="4:6" x14ac:dyDescent="0.25">
      <c r="D330" s="24"/>
      <c r="E330" s="24"/>
      <c r="F330" s="24"/>
    </row>
    <row r="331" spans="4:6" x14ac:dyDescent="0.25">
      <c r="D331" s="24"/>
      <c r="E331" s="24"/>
      <c r="F331" s="24"/>
    </row>
    <row r="332" spans="4:6" x14ac:dyDescent="0.25">
      <c r="D332" s="24"/>
      <c r="E332" s="24"/>
      <c r="F332" s="24"/>
    </row>
    <row r="333" spans="4:6" x14ac:dyDescent="0.25">
      <c r="D333" s="24"/>
      <c r="E333" s="24"/>
      <c r="F333" s="24"/>
    </row>
    <row r="334" spans="4:6" x14ac:dyDescent="0.25">
      <c r="D334" s="24"/>
      <c r="E334" s="24"/>
      <c r="F334" s="24"/>
    </row>
    <row r="335" spans="4:6" x14ac:dyDescent="0.25">
      <c r="D335" s="24"/>
      <c r="E335" s="24"/>
      <c r="F335" s="24"/>
    </row>
    <row r="336" spans="4:6" x14ac:dyDescent="0.25">
      <c r="D336" s="24"/>
      <c r="E336" s="24"/>
      <c r="F336" s="24"/>
    </row>
    <row r="337" spans="4:6" x14ac:dyDescent="0.25">
      <c r="D337" s="24"/>
      <c r="E337" s="24"/>
      <c r="F337" s="24"/>
    </row>
    <row r="338" spans="4:6" x14ac:dyDescent="0.25">
      <c r="D338" s="24"/>
      <c r="E338" s="24"/>
      <c r="F338" s="24"/>
    </row>
    <row r="339" spans="4:6" x14ac:dyDescent="0.25">
      <c r="D339" s="24"/>
      <c r="E339" s="24"/>
      <c r="F339" s="24"/>
    </row>
    <row r="340" spans="4:6" x14ac:dyDescent="0.25">
      <c r="D340" s="24"/>
      <c r="E340" s="24"/>
      <c r="F340" s="24"/>
    </row>
    <row r="341" spans="4:6" x14ac:dyDescent="0.25">
      <c r="D341" s="24"/>
      <c r="E341" s="24"/>
      <c r="F341" s="24"/>
    </row>
    <row r="342" spans="4:6" x14ac:dyDescent="0.25">
      <c r="D342" s="24"/>
      <c r="E342" s="24"/>
      <c r="F342" s="24"/>
    </row>
    <row r="343" spans="4:6" x14ac:dyDescent="0.25">
      <c r="D343" s="24"/>
      <c r="E343" s="24"/>
      <c r="F343" s="24"/>
    </row>
    <row r="344" spans="4:6" x14ac:dyDescent="0.25">
      <c r="D344" s="24"/>
      <c r="E344" s="24"/>
      <c r="F344" s="24"/>
    </row>
    <row r="345" spans="4:6" x14ac:dyDescent="0.25">
      <c r="D345" s="24"/>
      <c r="E345" s="24"/>
      <c r="F345" s="24"/>
    </row>
    <row r="346" spans="4:6" x14ac:dyDescent="0.25">
      <c r="D346" s="24"/>
      <c r="E346" s="24"/>
      <c r="F346" s="24"/>
    </row>
    <row r="347" spans="4:6" x14ac:dyDescent="0.25">
      <c r="D347" s="24"/>
      <c r="E347" s="24"/>
      <c r="F347" s="24"/>
    </row>
    <row r="348" spans="4:6" x14ac:dyDescent="0.25">
      <c r="D348" s="24"/>
      <c r="E348" s="24"/>
      <c r="F348" s="24"/>
    </row>
    <row r="349" spans="4:6" x14ac:dyDescent="0.25">
      <c r="D349" s="24"/>
      <c r="E349" s="24"/>
      <c r="F349" s="24"/>
    </row>
    <row r="350" spans="4:6" x14ac:dyDescent="0.25">
      <c r="D350" s="24"/>
      <c r="E350" s="24"/>
      <c r="F350" s="24"/>
    </row>
    <row r="351" spans="4:6" x14ac:dyDescent="0.25">
      <c r="D351" s="24"/>
      <c r="E351" s="24"/>
      <c r="F351" s="24"/>
    </row>
    <row r="352" spans="4:6" x14ac:dyDescent="0.25">
      <c r="D352" s="24"/>
      <c r="E352" s="24"/>
      <c r="F352" s="24"/>
    </row>
    <row r="353" spans="4:6" x14ac:dyDescent="0.25">
      <c r="D353" s="24"/>
      <c r="E353" s="24"/>
      <c r="F353" s="24"/>
    </row>
    <row r="354" spans="4:6" x14ac:dyDescent="0.25">
      <c r="D354" s="24"/>
      <c r="E354" s="24"/>
      <c r="F354" s="24"/>
    </row>
    <row r="355" spans="4:6" x14ac:dyDescent="0.25">
      <c r="D355" s="24"/>
      <c r="E355" s="24"/>
      <c r="F355" s="24"/>
    </row>
    <row r="356" spans="4:6" x14ac:dyDescent="0.25">
      <c r="D356" s="24"/>
      <c r="E356" s="24"/>
      <c r="F356" s="24"/>
    </row>
    <row r="357" spans="4:6" x14ac:dyDescent="0.25">
      <c r="D357" s="24"/>
      <c r="E357" s="24"/>
      <c r="F357" s="24"/>
    </row>
    <row r="358" spans="4:6" x14ac:dyDescent="0.25">
      <c r="D358" s="24"/>
      <c r="E358" s="24"/>
      <c r="F358" s="24"/>
    </row>
    <row r="359" spans="4:6" x14ac:dyDescent="0.25">
      <c r="D359" s="24"/>
      <c r="E359" s="24"/>
      <c r="F359" s="24"/>
    </row>
    <row r="360" spans="4:6" x14ac:dyDescent="0.25">
      <c r="D360" s="24"/>
      <c r="E360" s="24"/>
      <c r="F360" s="24"/>
    </row>
    <row r="361" spans="4:6" x14ac:dyDescent="0.25">
      <c r="D361" s="24"/>
      <c r="E361" s="24"/>
      <c r="F361" s="24"/>
    </row>
    <row r="362" spans="4:6" x14ac:dyDescent="0.25">
      <c r="D362" s="24"/>
      <c r="E362" s="24"/>
      <c r="F362" s="24"/>
    </row>
    <row r="363" spans="4:6" x14ac:dyDescent="0.25">
      <c r="D363" s="24"/>
      <c r="E363" s="24"/>
      <c r="F363" s="24"/>
    </row>
    <row r="364" spans="4:6" x14ac:dyDescent="0.25">
      <c r="D364" s="24"/>
      <c r="E364" s="24"/>
      <c r="F364" s="24"/>
    </row>
    <row r="365" spans="4:6" x14ac:dyDescent="0.25">
      <c r="D365" s="24"/>
      <c r="E365" s="24"/>
      <c r="F365" s="24"/>
    </row>
    <row r="366" spans="4:6" x14ac:dyDescent="0.25">
      <c r="D366" s="24"/>
      <c r="E366" s="24"/>
      <c r="F366" s="24"/>
    </row>
    <row r="367" spans="4:6" x14ac:dyDescent="0.25">
      <c r="D367" s="24"/>
      <c r="E367" s="24"/>
      <c r="F367" s="24"/>
    </row>
    <row r="368" spans="4:6" x14ac:dyDescent="0.25">
      <c r="D368" s="24"/>
      <c r="E368" s="24"/>
      <c r="F368" s="24"/>
    </row>
    <row r="369" spans="4:6" x14ac:dyDescent="0.25">
      <c r="D369" s="24"/>
      <c r="E369" s="24"/>
      <c r="F369" s="24"/>
    </row>
    <row r="370" spans="4:6" x14ac:dyDescent="0.25">
      <c r="D370" s="24"/>
      <c r="E370" s="24"/>
      <c r="F370" s="24"/>
    </row>
    <row r="371" spans="4:6" x14ac:dyDescent="0.25">
      <c r="D371" s="24"/>
      <c r="E371" s="24"/>
      <c r="F371" s="24"/>
    </row>
    <row r="372" spans="4:6" x14ac:dyDescent="0.25">
      <c r="D372" s="24"/>
      <c r="E372" s="24"/>
      <c r="F372" s="24"/>
    </row>
    <row r="373" spans="4:6" x14ac:dyDescent="0.25">
      <c r="D373" s="24"/>
      <c r="E373" s="24"/>
      <c r="F373" s="24"/>
    </row>
    <row r="374" spans="4:6" x14ac:dyDescent="0.25">
      <c r="D374" s="24"/>
      <c r="E374" s="24"/>
      <c r="F374" s="24"/>
    </row>
    <row r="375" spans="4:6" x14ac:dyDescent="0.25">
      <c r="D375" s="24"/>
      <c r="E375" s="24"/>
      <c r="F375" s="24"/>
    </row>
    <row r="376" spans="4:6" x14ac:dyDescent="0.25">
      <c r="D376" s="24"/>
      <c r="E376" s="24"/>
      <c r="F376" s="24"/>
    </row>
    <row r="377" spans="4:6" x14ac:dyDescent="0.25">
      <c r="D377" s="24"/>
      <c r="E377" s="24"/>
      <c r="F377" s="24"/>
    </row>
    <row r="378" spans="4:6" x14ac:dyDescent="0.25">
      <c r="D378" s="24"/>
      <c r="E378" s="24"/>
      <c r="F378" s="24"/>
    </row>
    <row r="379" spans="4:6" x14ac:dyDescent="0.25">
      <c r="D379" s="24"/>
      <c r="E379" s="24"/>
      <c r="F379" s="24"/>
    </row>
    <row r="380" spans="4:6" x14ac:dyDescent="0.25">
      <c r="D380" s="24"/>
      <c r="E380" s="24"/>
      <c r="F380" s="24"/>
    </row>
    <row r="381" spans="4:6" x14ac:dyDescent="0.25">
      <c r="D381" s="24"/>
      <c r="E381" s="24"/>
      <c r="F381" s="24"/>
    </row>
    <row r="382" spans="4:6" x14ac:dyDescent="0.25">
      <c r="D382" s="24"/>
      <c r="E382" s="24"/>
      <c r="F382" s="24"/>
    </row>
    <row r="383" spans="4:6" x14ac:dyDescent="0.25">
      <c r="D383" s="24"/>
      <c r="E383" s="24"/>
      <c r="F383" s="24"/>
    </row>
    <row r="384" spans="4:6" x14ac:dyDescent="0.25">
      <c r="D384" s="24"/>
      <c r="E384" s="24"/>
      <c r="F384" s="24"/>
    </row>
    <row r="385" spans="4:6" x14ac:dyDescent="0.25">
      <c r="D385" s="24"/>
      <c r="E385" s="24"/>
      <c r="F385" s="24"/>
    </row>
    <row r="386" spans="4:6" x14ac:dyDescent="0.25">
      <c r="D386" s="24"/>
      <c r="E386" s="24"/>
      <c r="F386" s="24"/>
    </row>
    <row r="387" spans="4:6" x14ac:dyDescent="0.25">
      <c r="D387" s="24"/>
      <c r="E387" s="24"/>
      <c r="F387" s="24"/>
    </row>
    <row r="388" spans="4:6" x14ac:dyDescent="0.25">
      <c r="D388" s="24"/>
      <c r="E388" s="24"/>
      <c r="F388" s="24"/>
    </row>
    <row r="389" spans="4:6" x14ac:dyDescent="0.25">
      <c r="D389" s="24"/>
      <c r="E389" s="24"/>
      <c r="F389" s="24"/>
    </row>
    <row r="390" spans="4:6" x14ac:dyDescent="0.25">
      <c r="D390" s="24"/>
      <c r="E390" s="24"/>
      <c r="F390" s="24"/>
    </row>
    <row r="391" spans="4:6" x14ac:dyDescent="0.25">
      <c r="D391" s="24"/>
      <c r="E391" s="24"/>
      <c r="F391" s="24"/>
    </row>
    <row r="392" spans="4:6" x14ac:dyDescent="0.25">
      <c r="D392" s="24"/>
      <c r="E392" s="24"/>
      <c r="F392" s="24"/>
    </row>
    <row r="393" spans="4:6" x14ac:dyDescent="0.25">
      <c r="D393" s="24"/>
      <c r="E393" s="24"/>
      <c r="F393" s="24"/>
    </row>
    <row r="394" spans="4:6" x14ac:dyDescent="0.25">
      <c r="D394" s="24"/>
      <c r="E394" s="24"/>
      <c r="F394" s="24"/>
    </row>
    <row r="395" spans="4:6" x14ac:dyDescent="0.25">
      <c r="D395" s="24"/>
      <c r="E395" s="24"/>
      <c r="F395" s="24"/>
    </row>
    <row r="396" spans="4:6" x14ac:dyDescent="0.25">
      <c r="D396" s="24"/>
      <c r="E396" s="24"/>
      <c r="F396" s="24"/>
    </row>
    <row r="397" spans="4:6" x14ac:dyDescent="0.25">
      <c r="D397" s="24"/>
      <c r="E397" s="24"/>
      <c r="F397" s="24"/>
    </row>
    <row r="398" spans="4:6" x14ac:dyDescent="0.25">
      <c r="D398" s="24"/>
      <c r="E398" s="24"/>
      <c r="F398" s="24"/>
    </row>
    <row r="399" spans="4:6" x14ac:dyDescent="0.25">
      <c r="D399" s="24"/>
      <c r="E399" s="24"/>
      <c r="F399" s="24"/>
    </row>
    <row r="400" spans="4:6" x14ac:dyDescent="0.25">
      <c r="D400" s="24"/>
      <c r="E400" s="24"/>
      <c r="F400" s="24"/>
    </row>
    <row r="401" spans="4:6" x14ac:dyDescent="0.25">
      <c r="D401" s="24"/>
      <c r="E401" s="24"/>
      <c r="F401" s="24"/>
    </row>
    <row r="402" spans="4:6" x14ac:dyDescent="0.25">
      <c r="D402" s="24"/>
      <c r="E402" s="24"/>
      <c r="F402" s="24"/>
    </row>
    <row r="403" spans="4:6" x14ac:dyDescent="0.25">
      <c r="D403" s="24"/>
      <c r="E403" s="24"/>
      <c r="F403" s="24"/>
    </row>
    <row r="404" spans="4:6" x14ac:dyDescent="0.25">
      <c r="D404" s="24"/>
      <c r="E404" s="24"/>
      <c r="F404" s="24"/>
    </row>
    <row r="405" spans="4:6" x14ac:dyDescent="0.25">
      <c r="D405" s="24"/>
      <c r="E405" s="24"/>
      <c r="F405" s="24"/>
    </row>
    <row r="406" spans="4:6" x14ac:dyDescent="0.25">
      <c r="D406" s="24"/>
      <c r="E406" s="24"/>
      <c r="F406" s="24"/>
    </row>
    <row r="407" spans="4:6" x14ac:dyDescent="0.25">
      <c r="D407" s="24"/>
      <c r="E407" s="24"/>
      <c r="F407" s="24"/>
    </row>
    <row r="408" spans="4:6" x14ac:dyDescent="0.25">
      <c r="D408" s="24"/>
      <c r="E408" s="24"/>
      <c r="F408" s="24"/>
    </row>
    <row r="409" spans="4:6" x14ac:dyDescent="0.25">
      <c r="D409" s="24"/>
      <c r="E409" s="24"/>
      <c r="F409" s="24"/>
    </row>
    <row r="410" spans="4:6" x14ac:dyDescent="0.25">
      <c r="D410" s="24"/>
      <c r="E410" s="24"/>
      <c r="F410" s="24"/>
    </row>
    <row r="411" spans="4:6" x14ac:dyDescent="0.25">
      <c r="D411" s="24"/>
      <c r="E411" s="24"/>
      <c r="F411" s="24"/>
    </row>
    <row r="412" spans="4:6" x14ac:dyDescent="0.25">
      <c r="D412" s="24"/>
      <c r="E412" s="24"/>
      <c r="F412" s="24"/>
    </row>
    <row r="413" spans="4:6" x14ac:dyDescent="0.25">
      <c r="D413" s="24"/>
      <c r="E413" s="24"/>
      <c r="F413" s="24"/>
    </row>
    <row r="414" spans="4:6" x14ac:dyDescent="0.25">
      <c r="D414" s="24"/>
      <c r="E414" s="24"/>
      <c r="F414" s="24"/>
    </row>
    <row r="415" spans="4:6" x14ac:dyDescent="0.25">
      <c r="D415" s="24"/>
      <c r="E415" s="24"/>
      <c r="F415" s="24"/>
    </row>
    <row r="416" spans="4:6" x14ac:dyDescent="0.25">
      <c r="D416" s="24"/>
      <c r="E416" s="24"/>
      <c r="F416" s="24"/>
    </row>
    <row r="417" spans="4:6" x14ac:dyDescent="0.25">
      <c r="D417" s="24"/>
      <c r="E417" s="24"/>
      <c r="F417" s="24"/>
    </row>
    <row r="418" spans="4:6" x14ac:dyDescent="0.25">
      <c r="D418" s="24"/>
      <c r="E418" s="24"/>
      <c r="F418" s="24"/>
    </row>
    <row r="419" spans="4:6" x14ac:dyDescent="0.25">
      <c r="D419" s="24"/>
      <c r="E419" s="24"/>
      <c r="F419" s="24"/>
    </row>
    <row r="420" spans="4:6" x14ac:dyDescent="0.25">
      <c r="D420" s="24"/>
      <c r="E420" s="24"/>
      <c r="F420" s="24"/>
    </row>
    <row r="421" spans="4:6" x14ac:dyDescent="0.25">
      <c r="D421" s="24"/>
      <c r="E421" s="24"/>
      <c r="F421" s="24"/>
    </row>
    <row r="422" spans="4:6" x14ac:dyDescent="0.25">
      <c r="D422" s="24"/>
      <c r="E422" s="24"/>
      <c r="F422" s="24"/>
    </row>
    <row r="423" spans="4:6" x14ac:dyDescent="0.25">
      <c r="D423" s="24"/>
      <c r="E423" s="24"/>
      <c r="F423" s="24"/>
    </row>
    <row r="424" spans="4:6" x14ac:dyDescent="0.25">
      <c r="D424" s="24"/>
      <c r="E424" s="24"/>
      <c r="F424" s="24"/>
    </row>
    <row r="425" spans="4:6" x14ac:dyDescent="0.25">
      <c r="D425" s="24"/>
      <c r="E425" s="24"/>
      <c r="F425" s="24"/>
    </row>
    <row r="426" spans="4:6" x14ac:dyDescent="0.25">
      <c r="D426" s="24"/>
      <c r="E426" s="24"/>
      <c r="F426" s="24"/>
    </row>
    <row r="427" spans="4:6" x14ac:dyDescent="0.25">
      <c r="D427" s="24"/>
      <c r="E427" s="24"/>
      <c r="F427" s="24"/>
    </row>
    <row r="428" spans="4:6" x14ac:dyDescent="0.25">
      <c r="D428" s="24"/>
      <c r="E428" s="24"/>
      <c r="F428" s="24"/>
    </row>
    <row r="429" spans="4:6" x14ac:dyDescent="0.25">
      <c r="D429" s="24"/>
      <c r="E429" s="24"/>
      <c r="F429" s="24"/>
    </row>
    <row r="430" spans="4:6" x14ac:dyDescent="0.25">
      <c r="D430" s="24"/>
      <c r="E430" s="24"/>
      <c r="F430" s="24"/>
    </row>
    <row r="431" spans="4:6" x14ac:dyDescent="0.25">
      <c r="D431" s="24"/>
      <c r="E431" s="24"/>
      <c r="F431" s="24"/>
    </row>
    <row r="432" spans="4:6" x14ac:dyDescent="0.25">
      <c r="D432" s="24"/>
      <c r="E432" s="24"/>
      <c r="F432" s="24"/>
    </row>
    <row r="433" spans="4:6" x14ac:dyDescent="0.25">
      <c r="D433" s="24"/>
      <c r="E433" s="24"/>
      <c r="F433" s="24"/>
    </row>
    <row r="434" spans="4:6" x14ac:dyDescent="0.25">
      <c r="D434" s="24"/>
      <c r="E434" s="24"/>
      <c r="F434" s="24"/>
    </row>
    <row r="435" spans="4:6" x14ac:dyDescent="0.25">
      <c r="D435" s="24"/>
      <c r="E435" s="24"/>
      <c r="F435" s="24"/>
    </row>
    <row r="436" spans="4:6" x14ac:dyDescent="0.25">
      <c r="D436" s="24"/>
      <c r="E436" s="24"/>
      <c r="F436" s="24"/>
    </row>
    <row r="437" spans="4:6" x14ac:dyDescent="0.25">
      <c r="D437" s="24"/>
      <c r="E437" s="24"/>
      <c r="F437" s="24"/>
    </row>
    <row r="438" spans="4:6" x14ac:dyDescent="0.25">
      <c r="D438" s="24"/>
      <c r="E438" s="24"/>
      <c r="F438" s="24"/>
    </row>
    <row r="439" spans="4:6" x14ac:dyDescent="0.25">
      <c r="D439" s="24"/>
      <c r="E439" s="24"/>
      <c r="F439" s="24"/>
    </row>
    <row r="440" spans="4:6" x14ac:dyDescent="0.25">
      <c r="D440" s="24"/>
      <c r="E440" s="24"/>
      <c r="F440" s="24"/>
    </row>
    <row r="441" spans="4:6" x14ac:dyDescent="0.25">
      <c r="D441" s="24"/>
      <c r="E441" s="24"/>
      <c r="F441" s="24"/>
    </row>
    <row r="442" spans="4:6" x14ac:dyDescent="0.25">
      <c r="D442" s="24"/>
      <c r="E442" s="24"/>
      <c r="F442" s="24"/>
    </row>
    <row r="443" spans="4:6" x14ac:dyDescent="0.25">
      <c r="D443" s="24"/>
      <c r="E443" s="24"/>
      <c r="F443" s="24"/>
    </row>
    <row r="444" spans="4:6" x14ac:dyDescent="0.25">
      <c r="D444" s="24"/>
      <c r="E444" s="24"/>
      <c r="F444" s="24"/>
    </row>
    <row r="445" spans="4:6" x14ac:dyDescent="0.25">
      <c r="D445" s="24"/>
      <c r="E445" s="24"/>
      <c r="F445" s="24"/>
    </row>
    <row r="446" spans="4:6" x14ac:dyDescent="0.25">
      <c r="D446" s="24"/>
      <c r="E446" s="24"/>
      <c r="F446" s="24"/>
    </row>
    <row r="447" spans="4:6" x14ac:dyDescent="0.25">
      <c r="D447" s="24"/>
      <c r="E447" s="24"/>
      <c r="F447" s="24"/>
    </row>
    <row r="448" spans="4:6" x14ac:dyDescent="0.25">
      <c r="D448" s="24"/>
      <c r="E448" s="24"/>
      <c r="F448" s="24"/>
    </row>
    <row r="449" spans="4:6" x14ac:dyDescent="0.25">
      <c r="D449" s="24"/>
      <c r="E449" s="24"/>
      <c r="F449" s="24"/>
    </row>
    <row r="450" spans="4:6" x14ac:dyDescent="0.25">
      <c r="D450" s="24"/>
      <c r="E450" s="24"/>
      <c r="F450" s="24"/>
    </row>
    <row r="451" spans="4:6" x14ac:dyDescent="0.25">
      <c r="D451" s="24"/>
      <c r="E451" s="24"/>
      <c r="F451" s="24"/>
    </row>
    <row r="452" spans="4:6" x14ac:dyDescent="0.25">
      <c r="D452" s="24"/>
      <c r="E452" s="24"/>
      <c r="F452" s="24"/>
    </row>
    <row r="453" spans="4:6" x14ac:dyDescent="0.25">
      <c r="D453" s="24"/>
      <c r="E453" s="24"/>
      <c r="F453" s="24"/>
    </row>
    <row r="454" spans="4:6" x14ac:dyDescent="0.25">
      <c r="D454" s="24"/>
      <c r="E454" s="24"/>
      <c r="F454" s="24"/>
    </row>
    <row r="455" spans="4:6" x14ac:dyDescent="0.25">
      <c r="D455" s="24"/>
      <c r="E455" s="24"/>
      <c r="F455" s="24"/>
    </row>
    <row r="456" spans="4:6" x14ac:dyDescent="0.25">
      <c r="D456" s="24"/>
      <c r="E456" s="24"/>
      <c r="F456" s="24"/>
    </row>
    <row r="457" spans="4:6" x14ac:dyDescent="0.25">
      <c r="D457" s="24"/>
      <c r="E457" s="24"/>
      <c r="F457" s="24"/>
    </row>
    <row r="458" spans="4:6" x14ac:dyDescent="0.25">
      <c r="D458" s="24"/>
      <c r="E458" s="24"/>
      <c r="F458" s="24"/>
    </row>
    <row r="459" spans="4:6" x14ac:dyDescent="0.25">
      <c r="D459" s="24"/>
      <c r="E459" s="24"/>
      <c r="F459" s="24"/>
    </row>
    <row r="460" spans="4:6" x14ac:dyDescent="0.25">
      <c r="D460" s="24"/>
      <c r="E460" s="24"/>
      <c r="F460" s="24"/>
    </row>
    <row r="461" spans="4:6" x14ac:dyDescent="0.25">
      <c r="D461" s="24"/>
      <c r="E461" s="24"/>
      <c r="F461" s="24"/>
    </row>
    <row r="462" spans="4:6" x14ac:dyDescent="0.25">
      <c r="D462" s="24"/>
      <c r="E462" s="24"/>
      <c r="F462" s="24"/>
    </row>
    <row r="463" spans="4:6" x14ac:dyDescent="0.25">
      <c r="D463" s="24"/>
      <c r="E463" s="24"/>
      <c r="F463" s="24"/>
    </row>
    <row r="464" spans="4:6" x14ac:dyDescent="0.25">
      <c r="D464" s="24"/>
      <c r="E464" s="24"/>
      <c r="F464" s="24"/>
    </row>
    <row r="465" spans="4:6" x14ac:dyDescent="0.25">
      <c r="D465" s="24"/>
      <c r="E465" s="24"/>
      <c r="F465" s="24"/>
    </row>
    <row r="466" spans="4:6" x14ac:dyDescent="0.25">
      <c r="D466" s="24"/>
      <c r="E466" s="24"/>
      <c r="F466" s="24"/>
    </row>
    <row r="467" spans="4:6" x14ac:dyDescent="0.25">
      <c r="D467" s="24"/>
      <c r="E467" s="24"/>
      <c r="F467" s="24"/>
    </row>
    <row r="468" spans="4:6" x14ac:dyDescent="0.25">
      <c r="D468" s="24"/>
      <c r="E468" s="24"/>
      <c r="F468" s="24"/>
    </row>
    <row r="469" spans="4:6" x14ac:dyDescent="0.25">
      <c r="D469" s="24"/>
      <c r="E469" s="24"/>
      <c r="F469" s="24"/>
    </row>
    <row r="470" spans="4:6" x14ac:dyDescent="0.25">
      <c r="D470" s="24"/>
      <c r="E470" s="24"/>
      <c r="F470" s="24"/>
    </row>
    <row r="471" spans="4:6" x14ac:dyDescent="0.25">
      <c r="D471" s="24"/>
      <c r="E471" s="24"/>
      <c r="F471" s="24"/>
    </row>
    <row r="472" spans="4:6" x14ac:dyDescent="0.25">
      <c r="D472" s="24"/>
      <c r="E472" s="24"/>
      <c r="F472" s="24"/>
    </row>
    <row r="473" spans="4:6" x14ac:dyDescent="0.25">
      <c r="D473" s="24"/>
      <c r="E473" s="24"/>
      <c r="F473" s="24"/>
    </row>
    <row r="474" spans="4:6" x14ac:dyDescent="0.25">
      <c r="D474" s="24"/>
      <c r="E474" s="24"/>
      <c r="F474" s="24"/>
    </row>
    <row r="475" spans="4:6" x14ac:dyDescent="0.25">
      <c r="D475" s="24"/>
      <c r="E475" s="24"/>
      <c r="F475" s="24"/>
    </row>
    <row r="476" spans="4:6" x14ac:dyDescent="0.25">
      <c r="D476" s="24"/>
      <c r="E476" s="24"/>
      <c r="F476" s="24"/>
    </row>
    <row r="477" spans="4:6" x14ac:dyDescent="0.25">
      <c r="D477" s="24"/>
      <c r="E477" s="24"/>
      <c r="F477" s="24"/>
    </row>
    <row r="478" spans="4:6" x14ac:dyDescent="0.25">
      <c r="D478" s="24"/>
      <c r="E478" s="24"/>
      <c r="F478" s="24"/>
    </row>
    <row r="479" spans="4:6" x14ac:dyDescent="0.25">
      <c r="D479" s="24"/>
      <c r="E479" s="24"/>
      <c r="F479" s="24"/>
    </row>
    <row r="480" spans="4:6" x14ac:dyDescent="0.25">
      <c r="D480" s="24"/>
      <c r="E480" s="24"/>
      <c r="F480" s="24"/>
    </row>
    <row r="481" spans="4:6" x14ac:dyDescent="0.25">
      <c r="D481" s="24"/>
      <c r="E481" s="24"/>
      <c r="F481" s="24"/>
    </row>
    <row r="482" spans="4:6" x14ac:dyDescent="0.25">
      <c r="D482" s="24"/>
      <c r="E482" s="24"/>
      <c r="F482" s="24"/>
    </row>
    <row r="483" spans="4:6" x14ac:dyDescent="0.25">
      <c r="D483" s="24"/>
      <c r="E483" s="24"/>
      <c r="F483" s="24"/>
    </row>
    <row r="484" spans="4:6" x14ac:dyDescent="0.25">
      <c r="D484" s="24"/>
      <c r="E484" s="24"/>
      <c r="F484" s="24"/>
    </row>
    <row r="485" spans="4:6" x14ac:dyDescent="0.25">
      <c r="D485" s="24"/>
      <c r="E485" s="24"/>
      <c r="F485" s="24"/>
    </row>
    <row r="486" spans="4:6" x14ac:dyDescent="0.25">
      <c r="D486" s="24"/>
      <c r="E486" s="24"/>
      <c r="F486" s="24"/>
    </row>
    <row r="487" spans="4:6" x14ac:dyDescent="0.25">
      <c r="D487" s="24"/>
      <c r="E487" s="24"/>
      <c r="F487" s="24"/>
    </row>
    <row r="488" spans="4:6" x14ac:dyDescent="0.25">
      <c r="D488" s="24"/>
      <c r="E488" s="24"/>
      <c r="F488" s="24"/>
    </row>
    <row r="489" spans="4:6" x14ac:dyDescent="0.25">
      <c r="D489" s="24"/>
      <c r="E489" s="24"/>
      <c r="F489" s="24"/>
    </row>
    <row r="490" spans="4:6" x14ac:dyDescent="0.25">
      <c r="D490" s="24"/>
      <c r="E490" s="24"/>
      <c r="F490" s="24"/>
    </row>
    <row r="491" spans="4:6" x14ac:dyDescent="0.25">
      <c r="D491" s="24"/>
      <c r="E491" s="24"/>
      <c r="F491" s="24"/>
    </row>
    <row r="492" spans="4:6" x14ac:dyDescent="0.25">
      <c r="D492" s="24"/>
      <c r="E492" s="24"/>
      <c r="F492" s="24"/>
    </row>
    <row r="493" spans="4:6" x14ac:dyDescent="0.25">
      <c r="D493" s="24"/>
      <c r="E493" s="24"/>
      <c r="F493" s="24"/>
    </row>
    <row r="494" spans="4:6" x14ac:dyDescent="0.25">
      <c r="D494" s="24"/>
      <c r="E494" s="24"/>
      <c r="F494" s="24"/>
    </row>
    <row r="495" spans="4:6" x14ac:dyDescent="0.25">
      <c r="D495" s="24"/>
      <c r="E495" s="24"/>
      <c r="F495" s="24"/>
    </row>
    <row r="496" spans="4:6" x14ac:dyDescent="0.25">
      <c r="D496" s="24"/>
      <c r="E496" s="24"/>
      <c r="F496" s="24"/>
    </row>
    <row r="497" spans="4:6" x14ac:dyDescent="0.25">
      <c r="D497" s="24"/>
      <c r="E497" s="24"/>
      <c r="F497" s="24"/>
    </row>
    <row r="498" spans="4:6" x14ac:dyDescent="0.25">
      <c r="D498" s="24"/>
      <c r="E498" s="24"/>
      <c r="F498" s="24"/>
    </row>
    <row r="499" spans="4:6" x14ac:dyDescent="0.25">
      <c r="D499" s="24"/>
      <c r="E499" s="24"/>
      <c r="F499" s="24"/>
    </row>
    <row r="500" spans="4:6" x14ac:dyDescent="0.25">
      <c r="D500" s="24"/>
      <c r="E500" s="24"/>
      <c r="F500" s="24"/>
    </row>
    <row r="501" spans="4:6" x14ac:dyDescent="0.25">
      <c r="D501" s="24"/>
      <c r="E501" s="24"/>
      <c r="F501" s="24"/>
    </row>
    <row r="502" spans="4:6" x14ac:dyDescent="0.25">
      <c r="D502" s="24"/>
      <c r="E502" s="24"/>
      <c r="F502" s="24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zoomScale="80" zoomScaleNormal="8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9.140625" defaultRowHeight="15" x14ac:dyDescent="0.25"/>
  <cols>
    <col min="1" max="1" width="51" style="16" customWidth="1"/>
    <col min="2" max="2" width="10.5703125" style="16" customWidth="1"/>
    <col min="3" max="3" width="13.85546875" style="16" customWidth="1"/>
    <col min="4" max="4" width="10.85546875" style="16" customWidth="1"/>
    <col min="5" max="5" width="10.42578125" style="16" customWidth="1"/>
    <col min="6" max="6" width="11" style="16" customWidth="1"/>
    <col min="7" max="7" width="10.28515625" style="16" bestFit="1" customWidth="1"/>
    <col min="8" max="16384" width="9.140625" style="16"/>
  </cols>
  <sheetData>
    <row r="1" spans="1:6" s="14" customFormat="1" ht="15.75" x14ac:dyDescent="0.25">
      <c r="E1" s="15"/>
    </row>
    <row r="2" spans="1:6" s="14" customFormat="1" ht="33" customHeight="1" x14ac:dyDescent="0.25">
      <c r="A2" s="595" t="s">
        <v>220</v>
      </c>
      <c r="B2" s="623"/>
      <c r="C2" s="623"/>
      <c r="D2" s="623"/>
      <c r="E2" s="623"/>
      <c r="F2" s="623"/>
    </row>
    <row r="3" spans="1:6" s="14" customFormat="1" ht="16.5" thickBot="1" x14ac:dyDescent="0.3">
      <c r="A3" s="624"/>
      <c r="B3" s="624"/>
      <c r="C3" s="624"/>
      <c r="D3" s="624"/>
      <c r="E3" s="624"/>
      <c r="F3" s="624"/>
    </row>
    <row r="4" spans="1:6" ht="31.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6" ht="19.5" customHeight="1" x14ac:dyDescent="0.3">
      <c r="A5" s="18"/>
      <c r="B5" s="601"/>
      <c r="C5" s="621"/>
      <c r="D5" s="607"/>
      <c r="E5" s="601"/>
      <c r="F5" s="604"/>
    </row>
    <row r="6" spans="1:6" ht="60" customHeight="1" thickBot="1" x14ac:dyDescent="0.3">
      <c r="A6" s="19" t="s">
        <v>3</v>
      </c>
      <c r="B6" s="602"/>
      <c r="C6" s="622"/>
      <c r="D6" s="608"/>
      <c r="E6" s="602"/>
      <c r="F6" s="605"/>
    </row>
    <row r="7" spans="1:6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6" ht="21" customHeight="1" x14ac:dyDescent="0.25">
      <c r="A8" s="64" t="s">
        <v>141</v>
      </c>
      <c r="B8" s="65"/>
      <c r="C8" s="66"/>
      <c r="D8" s="66"/>
      <c r="E8" s="66"/>
      <c r="F8" s="66"/>
    </row>
    <row r="9" spans="1:6" x14ac:dyDescent="0.25">
      <c r="A9" s="67" t="s">
        <v>4</v>
      </c>
      <c r="B9" s="68"/>
      <c r="C9" s="69"/>
      <c r="D9" s="69"/>
      <c r="E9" s="69"/>
      <c r="F9" s="69"/>
    </row>
    <row r="10" spans="1:6" x14ac:dyDescent="0.25">
      <c r="A10" s="70" t="s">
        <v>21</v>
      </c>
      <c r="B10" s="23">
        <v>340</v>
      </c>
      <c r="C10" s="23">
        <v>1340</v>
      </c>
      <c r="D10" s="35">
        <v>10</v>
      </c>
      <c r="E10" s="71">
        <f t="shared" ref="E10:E16" si="0">ROUND(F10/B10,0)</f>
        <v>39</v>
      </c>
      <c r="F10" s="11">
        <f t="shared" ref="F10:F16" si="1">ROUND(C10*D10,0)</f>
        <v>13400</v>
      </c>
    </row>
    <row r="11" spans="1:6" x14ac:dyDescent="0.25">
      <c r="A11" s="70" t="s">
        <v>66</v>
      </c>
      <c r="B11" s="23">
        <v>340</v>
      </c>
      <c r="C11" s="23">
        <v>550</v>
      </c>
      <c r="D11" s="35">
        <v>9</v>
      </c>
      <c r="E11" s="71">
        <f t="shared" si="0"/>
        <v>15</v>
      </c>
      <c r="F11" s="11">
        <f t="shared" si="1"/>
        <v>4950</v>
      </c>
    </row>
    <row r="12" spans="1:6" x14ac:dyDescent="0.25">
      <c r="A12" s="70" t="s">
        <v>26</v>
      </c>
      <c r="B12" s="23">
        <v>270</v>
      </c>
      <c r="C12" s="23">
        <v>220</v>
      </c>
      <c r="D12" s="35">
        <v>7.5</v>
      </c>
      <c r="E12" s="71">
        <f t="shared" si="0"/>
        <v>6</v>
      </c>
      <c r="F12" s="11">
        <f t="shared" si="1"/>
        <v>1650</v>
      </c>
    </row>
    <row r="13" spans="1:6" x14ac:dyDescent="0.25">
      <c r="A13" s="70" t="s">
        <v>27</v>
      </c>
      <c r="B13" s="23">
        <v>300</v>
      </c>
      <c r="C13" s="23">
        <v>160</v>
      </c>
      <c r="D13" s="35">
        <v>5.6</v>
      </c>
      <c r="E13" s="71">
        <f t="shared" si="0"/>
        <v>3</v>
      </c>
      <c r="F13" s="11">
        <f t="shared" si="1"/>
        <v>896</v>
      </c>
    </row>
    <row r="14" spans="1:6" x14ac:dyDescent="0.25">
      <c r="A14" s="70" t="s">
        <v>23</v>
      </c>
      <c r="B14" s="23">
        <v>340</v>
      </c>
      <c r="C14" s="23">
        <v>310</v>
      </c>
      <c r="D14" s="35">
        <v>6.1</v>
      </c>
      <c r="E14" s="71">
        <f t="shared" si="0"/>
        <v>6</v>
      </c>
      <c r="F14" s="11">
        <f t="shared" si="1"/>
        <v>1891</v>
      </c>
    </row>
    <row r="15" spans="1:6" x14ac:dyDescent="0.25">
      <c r="A15" s="70" t="s">
        <v>25</v>
      </c>
      <c r="B15" s="23">
        <v>320</v>
      </c>
      <c r="C15" s="23">
        <v>280</v>
      </c>
      <c r="D15" s="35">
        <v>9</v>
      </c>
      <c r="E15" s="71">
        <f t="shared" si="0"/>
        <v>8</v>
      </c>
      <c r="F15" s="11">
        <f t="shared" si="1"/>
        <v>2520</v>
      </c>
    </row>
    <row r="16" spans="1:6" x14ac:dyDescent="0.25">
      <c r="A16" s="26" t="s">
        <v>140</v>
      </c>
      <c r="B16" s="23">
        <v>330</v>
      </c>
      <c r="C16" s="8">
        <v>25</v>
      </c>
      <c r="D16" s="35">
        <v>10</v>
      </c>
      <c r="E16" s="10">
        <f t="shared" si="0"/>
        <v>1</v>
      </c>
      <c r="F16" s="11">
        <f t="shared" si="1"/>
        <v>250</v>
      </c>
    </row>
    <row r="17" spans="1:7" x14ac:dyDescent="0.25">
      <c r="A17" s="72" t="s">
        <v>5</v>
      </c>
      <c r="B17" s="73"/>
      <c r="C17" s="12">
        <f>SUM(C10:C16)</f>
        <v>2885</v>
      </c>
      <c r="D17" s="74">
        <f>F17/C17</f>
        <v>8.8585788561525138</v>
      </c>
      <c r="E17" s="12">
        <f>SUM(E10:E16)</f>
        <v>78</v>
      </c>
      <c r="F17" s="12">
        <f>SUM(F10:F16)</f>
        <v>25557</v>
      </c>
      <c r="G17" s="53"/>
    </row>
    <row r="18" spans="1:7" s="79" customFormat="1" hidden="1" x14ac:dyDescent="0.25">
      <c r="A18" s="75" t="s">
        <v>151</v>
      </c>
      <c r="B18" s="76">
        <v>350</v>
      </c>
      <c r="C18" s="77"/>
      <c r="D18" s="78"/>
      <c r="E18" s="11"/>
      <c r="F18" s="77"/>
    </row>
    <row r="19" spans="1:7" s="79" customFormat="1" ht="14.25" hidden="1" x14ac:dyDescent="0.2">
      <c r="A19" s="80" t="s">
        <v>152</v>
      </c>
      <c r="B19" s="81"/>
      <c r="C19" s="82">
        <f t="shared" ref="C19" si="2">C17+C18</f>
        <v>2885</v>
      </c>
      <c r="D19" s="83" t="e">
        <f>#REF!/#REF!</f>
        <v>#REF!</v>
      </c>
      <c r="E19" s="82">
        <f t="shared" ref="E19:F19" si="3">E17+E18</f>
        <v>78</v>
      </c>
      <c r="F19" s="82">
        <f t="shared" si="3"/>
        <v>25557</v>
      </c>
    </row>
    <row r="20" spans="1:7" s="24" customFormat="1" x14ac:dyDescent="0.25">
      <c r="A20" s="84" t="s">
        <v>154</v>
      </c>
      <c r="B20" s="84"/>
      <c r="C20" s="85"/>
      <c r="D20" s="86"/>
      <c r="E20" s="86"/>
      <c r="F20" s="8"/>
    </row>
    <row r="21" spans="1:7" s="24" customFormat="1" ht="30" x14ac:dyDescent="0.25">
      <c r="A21" s="47" t="s">
        <v>240</v>
      </c>
      <c r="B21" s="87"/>
      <c r="C21" s="8">
        <f>SUM(C23,C24,C25,C26)+C22/2.7</f>
        <v>30068.518518518518</v>
      </c>
      <c r="D21" s="86"/>
      <c r="E21" s="86"/>
      <c r="F21" s="8"/>
    </row>
    <row r="22" spans="1:7" s="24" customFormat="1" x14ac:dyDescent="0.25">
      <c r="A22" s="47" t="s">
        <v>215</v>
      </c>
      <c r="B22" s="48"/>
      <c r="C22" s="11">
        <v>1400</v>
      </c>
      <c r="D22" s="48"/>
      <c r="E22" s="48"/>
      <c r="F22" s="48"/>
    </row>
    <row r="23" spans="1:7" s="24" customFormat="1" x14ac:dyDescent="0.25">
      <c r="A23" s="46" t="s">
        <v>155</v>
      </c>
      <c r="B23" s="87"/>
      <c r="C23" s="8"/>
      <c r="D23" s="86"/>
      <c r="E23" s="86"/>
      <c r="F23" s="8"/>
    </row>
    <row r="24" spans="1:7" s="24" customFormat="1" ht="30" x14ac:dyDescent="0.25">
      <c r="A24" s="46" t="s">
        <v>156</v>
      </c>
      <c r="B24" s="87"/>
      <c r="C24" s="8">
        <v>5000</v>
      </c>
      <c r="D24" s="86"/>
      <c r="E24" s="86"/>
      <c r="F24" s="8"/>
    </row>
    <row r="25" spans="1:7" s="24" customFormat="1" ht="30" x14ac:dyDescent="0.25">
      <c r="A25" s="46" t="s">
        <v>157</v>
      </c>
      <c r="B25" s="87"/>
      <c r="C25" s="8">
        <v>150</v>
      </c>
      <c r="D25" s="86"/>
      <c r="E25" s="86"/>
      <c r="F25" s="8"/>
    </row>
    <row r="26" spans="1:7" s="24" customFormat="1" x14ac:dyDescent="0.25">
      <c r="A26" s="47" t="s">
        <v>158</v>
      </c>
      <c r="B26" s="87"/>
      <c r="C26" s="8">
        <v>24400</v>
      </c>
      <c r="D26" s="86"/>
      <c r="E26" s="86"/>
      <c r="F26" s="8"/>
    </row>
    <row r="27" spans="1:7" s="24" customFormat="1" ht="45" x14ac:dyDescent="0.25">
      <c r="A27" s="47" t="s">
        <v>214</v>
      </c>
      <c r="B27" s="87"/>
      <c r="C27" s="77">
        <v>8</v>
      </c>
      <c r="D27" s="8"/>
      <c r="E27" s="8"/>
      <c r="F27" s="8"/>
      <c r="G27" s="88"/>
    </row>
    <row r="28" spans="1:7" x14ac:dyDescent="0.25">
      <c r="A28" s="13" t="s">
        <v>101</v>
      </c>
      <c r="B28" s="12"/>
      <c r="C28" s="77">
        <f>C29+C30</f>
        <v>21999.764705882353</v>
      </c>
      <c r="D28" s="12"/>
      <c r="E28" s="12"/>
      <c r="F28" s="12"/>
      <c r="G28" s="89"/>
    </row>
    <row r="29" spans="1:7" x14ac:dyDescent="0.25">
      <c r="A29" s="13" t="s">
        <v>203</v>
      </c>
      <c r="B29" s="12"/>
      <c r="C29" s="77">
        <v>18588</v>
      </c>
      <c r="D29" s="12"/>
      <c r="E29" s="12"/>
      <c r="F29" s="12"/>
    </row>
    <row r="30" spans="1:7" x14ac:dyDescent="0.25">
      <c r="A30" s="13" t="s">
        <v>205</v>
      </c>
      <c r="B30" s="12"/>
      <c r="C30" s="77">
        <f>C31/8.5</f>
        <v>3411.7647058823532</v>
      </c>
      <c r="D30" s="12"/>
      <c r="E30" s="12"/>
      <c r="F30" s="12"/>
    </row>
    <row r="31" spans="1:7" s="24" customFormat="1" x14ac:dyDescent="0.25">
      <c r="A31" s="49" t="s">
        <v>204</v>
      </c>
      <c r="B31" s="8"/>
      <c r="C31" s="77">
        <v>29000</v>
      </c>
      <c r="D31" s="86"/>
      <c r="E31" s="86"/>
      <c r="F31" s="8"/>
      <c r="G31" s="90"/>
    </row>
    <row r="32" spans="1:7" s="24" customFormat="1" x14ac:dyDescent="0.25">
      <c r="A32" s="51" t="s">
        <v>159</v>
      </c>
      <c r="B32" s="91"/>
      <c r="C32" s="87">
        <f>C21+ROUND(C29*3.2,0)+C31/3.9</f>
        <v>96986.415954415948</v>
      </c>
      <c r="D32" s="86"/>
      <c r="E32" s="86"/>
      <c r="F32" s="8"/>
    </row>
    <row r="33" spans="1:6" s="24" customFormat="1" x14ac:dyDescent="0.25">
      <c r="A33" s="84" t="s">
        <v>121</v>
      </c>
      <c r="B33" s="12"/>
      <c r="C33" s="11"/>
      <c r="D33" s="86"/>
      <c r="E33" s="86"/>
      <c r="F33" s="8"/>
    </row>
    <row r="34" spans="1:6" s="24" customFormat="1" ht="30" x14ac:dyDescent="0.25">
      <c r="A34" s="47" t="s">
        <v>240</v>
      </c>
      <c r="B34" s="12"/>
      <c r="C34" s="11">
        <f>SUM(C35,C36,C43,C49,C50,C51)</f>
        <v>23914.1</v>
      </c>
      <c r="D34" s="86"/>
      <c r="E34" s="86"/>
      <c r="F34" s="8"/>
    </row>
    <row r="35" spans="1:6" s="24" customFormat="1" x14ac:dyDescent="0.25">
      <c r="A35" s="47" t="s">
        <v>155</v>
      </c>
      <c r="B35" s="12"/>
      <c r="C35" s="11"/>
      <c r="D35" s="86"/>
      <c r="E35" s="86"/>
      <c r="F35" s="8"/>
    </row>
    <row r="36" spans="1:6" s="24" customFormat="1" ht="30" x14ac:dyDescent="0.25">
      <c r="A36" s="46" t="s">
        <v>160</v>
      </c>
      <c r="B36" s="12"/>
      <c r="C36" s="11">
        <f>C37+C38+C39+C41</f>
        <v>5770.1</v>
      </c>
      <c r="D36" s="86"/>
      <c r="E36" s="86"/>
      <c r="F36" s="8"/>
    </row>
    <row r="37" spans="1:6" s="24" customFormat="1" x14ac:dyDescent="0.25">
      <c r="A37" s="92" t="s">
        <v>161</v>
      </c>
      <c r="B37" s="12"/>
      <c r="C37" s="8">
        <f>3819-1419</f>
        <v>2400</v>
      </c>
      <c r="D37" s="86"/>
      <c r="E37" s="86"/>
      <c r="F37" s="8"/>
    </row>
    <row r="38" spans="1:6" s="24" customFormat="1" x14ac:dyDescent="0.25">
      <c r="A38" s="92" t="s">
        <v>162</v>
      </c>
      <c r="B38" s="12"/>
      <c r="C38" s="8">
        <v>896.1</v>
      </c>
      <c r="D38" s="86"/>
      <c r="E38" s="86"/>
      <c r="F38" s="8"/>
    </row>
    <row r="39" spans="1:6" s="24" customFormat="1" ht="30" x14ac:dyDescent="0.25">
      <c r="A39" s="92" t="s">
        <v>163</v>
      </c>
      <c r="B39" s="12"/>
      <c r="C39" s="8">
        <v>171</v>
      </c>
      <c r="D39" s="86"/>
      <c r="E39" s="86"/>
      <c r="F39" s="8"/>
    </row>
    <row r="40" spans="1:6" s="24" customFormat="1" x14ac:dyDescent="0.25">
      <c r="A40" s="92" t="s">
        <v>164</v>
      </c>
      <c r="B40" s="12"/>
      <c r="C40" s="8">
        <v>25</v>
      </c>
      <c r="D40" s="86"/>
      <c r="E40" s="86"/>
      <c r="F40" s="8"/>
    </row>
    <row r="41" spans="1:6" s="24" customFormat="1" ht="30" x14ac:dyDescent="0.25">
      <c r="A41" s="92" t="s">
        <v>165</v>
      </c>
      <c r="B41" s="12"/>
      <c r="C41" s="8">
        <v>2303</v>
      </c>
      <c r="D41" s="86"/>
      <c r="E41" s="86"/>
      <c r="F41" s="8"/>
    </row>
    <row r="42" spans="1:6" s="24" customFormat="1" x14ac:dyDescent="0.25">
      <c r="A42" s="92" t="s">
        <v>164</v>
      </c>
      <c r="B42" s="12"/>
      <c r="C42" s="93">
        <v>279</v>
      </c>
      <c r="D42" s="86"/>
      <c r="E42" s="86"/>
      <c r="F42" s="8"/>
    </row>
    <row r="43" spans="1:6" s="24" customFormat="1" ht="30" x14ac:dyDescent="0.25">
      <c r="A43" s="46" t="s">
        <v>166</v>
      </c>
      <c r="B43" s="12"/>
      <c r="C43" s="11">
        <f>SUM(C44,C45,C47)</f>
        <v>18144</v>
      </c>
      <c r="D43" s="86"/>
      <c r="E43" s="86"/>
      <c r="F43" s="8"/>
    </row>
    <row r="44" spans="1:6" s="24" customFormat="1" ht="30" x14ac:dyDescent="0.25">
      <c r="A44" s="92" t="s">
        <v>167</v>
      </c>
      <c r="B44" s="12"/>
      <c r="C44" s="11">
        <v>3600</v>
      </c>
      <c r="D44" s="86"/>
      <c r="E44" s="86"/>
      <c r="F44" s="8"/>
    </row>
    <row r="45" spans="1:6" s="24" customFormat="1" ht="45" x14ac:dyDescent="0.25">
      <c r="A45" s="92" t="s">
        <v>168</v>
      </c>
      <c r="B45" s="12"/>
      <c r="C45" s="94">
        <v>10544</v>
      </c>
      <c r="D45" s="86"/>
      <c r="E45" s="86"/>
      <c r="F45" s="8"/>
    </row>
    <row r="46" spans="1:6" s="24" customFormat="1" x14ac:dyDescent="0.25">
      <c r="A46" s="92" t="s">
        <v>164</v>
      </c>
      <c r="B46" s="12"/>
      <c r="C46" s="94">
        <v>3200</v>
      </c>
      <c r="D46" s="86"/>
      <c r="E46" s="86"/>
      <c r="F46" s="8"/>
    </row>
    <row r="47" spans="1:6" s="24" customFormat="1" ht="45" x14ac:dyDescent="0.25">
      <c r="A47" s="92" t="s">
        <v>169</v>
      </c>
      <c r="B47" s="12"/>
      <c r="C47" s="94">
        <v>4000</v>
      </c>
      <c r="D47" s="86"/>
      <c r="E47" s="86"/>
      <c r="F47" s="8"/>
    </row>
    <row r="48" spans="1:6" s="24" customFormat="1" x14ac:dyDescent="0.25">
      <c r="A48" s="92" t="s">
        <v>164</v>
      </c>
      <c r="B48" s="12"/>
      <c r="C48" s="94">
        <v>2160</v>
      </c>
      <c r="D48" s="86"/>
      <c r="E48" s="86"/>
      <c r="F48" s="8"/>
    </row>
    <row r="49" spans="1:6" s="24" customFormat="1" ht="30" x14ac:dyDescent="0.25">
      <c r="A49" s="46" t="s">
        <v>170</v>
      </c>
      <c r="B49" s="12"/>
      <c r="C49" s="11"/>
      <c r="D49" s="86"/>
      <c r="E49" s="86"/>
      <c r="F49" s="8"/>
    </row>
    <row r="50" spans="1:6" s="24" customFormat="1" ht="30" x14ac:dyDescent="0.25">
      <c r="A50" s="46" t="s">
        <v>171</v>
      </c>
      <c r="B50" s="12"/>
      <c r="C50" s="11"/>
      <c r="D50" s="86"/>
      <c r="E50" s="86"/>
      <c r="F50" s="8"/>
    </row>
    <row r="51" spans="1:6" s="24" customFormat="1" x14ac:dyDescent="0.25">
      <c r="A51" s="47" t="s">
        <v>172</v>
      </c>
      <c r="B51" s="12"/>
      <c r="C51" s="11"/>
      <c r="D51" s="86"/>
      <c r="E51" s="86"/>
      <c r="F51" s="8"/>
    </row>
    <row r="52" spans="1:6" s="24" customFormat="1" x14ac:dyDescent="0.25">
      <c r="A52" s="13" t="s">
        <v>101</v>
      </c>
      <c r="B52" s="87"/>
      <c r="C52" s="8"/>
      <c r="D52" s="86"/>
      <c r="E52" s="86"/>
      <c r="F52" s="8"/>
    </row>
    <row r="53" spans="1:6" s="24" customFormat="1" x14ac:dyDescent="0.25">
      <c r="A53" s="49" t="s">
        <v>118</v>
      </c>
      <c r="B53" s="87"/>
      <c r="C53" s="93"/>
      <c r="D53" s="86"/>
      <c r="E53" s="86"/>
      <c r="F53" s="8"/>
    </row>
    <row r="54" spans="1:6" ht="30" x14ac:dyDescent="0.25">
      <c r="A54" s="13" t="s">
        <v>102</v>
      </c>
      <c r="B54" s="12"/>
      <c r="C54" s="11">
        <v>12300</v>
      </c>
      <c r="D54" s="12"/>
      <c r="E54" s="12"/>
      <c r="F54" s="12"/>
    </row>
    <row r="55" spans="1:6" s="24" customFormat="1" x14ac:dyDescent="0.25">
      <c r="A55" s="13" t="s">
        <v>173</v>
      </c>
      <c r="B55" s="12"/>
      <c r="C55" s="11"/>
      <c r="D55" s="86"/>
      <c r="E55" s="86"/>
      <c r="F55" s="8"/>
    </row>
    <row r="56" spans="1:6" s="24" customFormat="1" x14ac:dyDescent="0.25">
      <c r="A56" s="95"/>
      <c r="B56" s="12"/>
      <c r="C56" s="11"/>
      <c r="D56" s="86"/>
      <c r="E56" s="86"/>
      <c r="F56" s="8"/>
    </row>
    <row r="57" spans="1:6" s="24" customFormat="1" x14ac:dyDescent="0.25">
      <c r="A57" s="96" t="s">
        <v>120</v>
      </c>
      <c r="B57" s="12"/>
      <c r="C57" s="52">
        <f>C34+ROUND(C52*3.2,0)+C54</f>
        <v>36214.1</v>
      </c>
      <c r="D57" s="86"/>
      <c r="E57" s="86"/>
      <c r="F57" s="8"/>
    </row>
    <row r="58" spans="1:6" s="24" customFormat="1" ht="15" customHeight="1" x14ac:dyDescent="0.25">
      <c r="A58" s="97" t="s">
        <v>119</v>
      </c>
      <c r="B58" s="12"/>
      <c r="C58" s="52">
        <f>SUM(C32,C57)</f>
        <v>133200.51595441595</v>
      </c>
      <c r="D58" s="86"/>
      <c r="E58" s="86"/>
      <c r="F58" s="8"/>
    </row>
    <row r="59" spans="1:6" s="98" customFormat="1" ht="17.25" customHeight="1" x14ac:dyDescent="0.25">
      <c r="A59" s="29" t="s">
        <v>7</v>
      </c>
      <c r="B59" s="23"/>
      <c r="C59" s="11"/>
      <c r="D59" s="11"/>
      <c r="E59" s="11"/>
      <c r="F59" s="11"/>
    </row>
    <row r="60" spans="1:6" s="98" customFormat="1" x14ac:dyDescent="0.25">
      <c r="A60" s="30" t="s">
        <v>109</v>
      </c>
      <c r="B60" s="23"/>
      <c r="C60" s="11"/>
      <c r="D60" s="11"/>
      <c r="E60" s="11"/>
      <c r="F60" s="11"/>
    </row>
    <row r="61" spans="1:6" s="98" customFormat="1" x14ac:dyDescent="0.25">
      <c r="A61" s="70" t="s">
        <v>21</v>
      </c>
      <c r="B61" s="23">
        <v>300</v>
      </c>
      <c r="C61" s="11">
        <v>336</v>
      </c>
      <c r="D61" s="99">
        <v>10.5</v>
      </c>
      <c r="E61" s="11">
        <f>ROUND(F61/B61,0)</f>
        <v>12</v>
      </c>
      <c r="F61" s="11">
        <f>ROUND(C61*D61,0)</f>
        <v>3528</v>
      </c>
    </row>
    <row r="62" spans="1:6" s="98" customFormat="1" x14ac:dyDescent="0.25">
      <c r="A62" s="70" t="s">
        <v>25</v>
      </c>
      <c r="B62" s="23">
        <v>300</v>
      </c>
      <c r="C62" s="11">
        <v>40</v>
      </c>
      <c r="D62" s="100">
        <v>8.6</v>
      </c>
      <c r="E62" s="11">
        <f>ROUND(F62/B62,0)</f>
        <v>1</v>
      </c>
      <c r="F62" s="11">
        <f>ROUND(C62*D62,0)</f>
        <v>344</v>
      </c>
    </row>
    <row r="63" spans="1:6" s="98" customFormat="1" x14ac:dyDescent="0.25">
      <c r="A63" s="70" t="s">
        <v>11</v>
      </c>
      <c r="B63" s="23">
        <v>300</v>
      </c>
      <c r="C63" s="11">
        <v>30</v>
      </c>
      <c r="D63" s="100">
        <v>9.5</v>
      </c>
      <c r="E63" s="11">
        <f>ROUND(F63/B63,0)</f>
        <v>1</v>
      </c>
      <c r="F63" s="11">
        <f>ROUND(C63*D63,0)</f>
        <v>285</v>
      </c>
    </row>
    <row r="64" spans="1:6" s="98" customFormat="1" x14ac:dyDescent="0.25">
      <c r="A64" s="101" t="s">
        <v>9</v>
      </c>
      <c r="B64" s="56"/>
      <c r="C64" s="102">
        <f>SUM(C61:C63)</f>
        <v>406</v>
      </c>
      <c r="D64" s="103">
        <f t="shared" ref="D64" si="4">D61</f>
        <v>10.5</v>
      </c>
      <c r="E64" s="102">
        <f>SUM(E61:E63)</f>
        <v>14</v>
      </c>
      <c r="F64" s="102">
        <f>SUM(F61:F63)</f>
        <v>4157</v>
      </c>
    </row>
    <row r="65" spans="1:6" s="98" customFormat="1" x14ac:dyDescent="0.25">
      <c r="A65" s="30" t="s">
        <v>20</v>
      </c>
      <c r="B65" s="23"/>
      <c r="C65" s="102"/>
      <c r="D65" s="103"/>
      <c r="E65" s="102"/>
      <c r="F65" s="102"/>
    </row>
    <row r="66" spans="1:6" s="98" customFormat="1" x14ac:dyDescent="0.25">
      <c r="A66" s="34" t="s">
        <v>36</v>
      </c>
      <c r="B66" s="23">
        <v>240</v>
      </c>
      <c r="C66" s="11">
        <v>141</v>
      </c>
      <c r="D66" s="99">
        <v>8</v>
      </c>
      <c r="E66" s="11">
        <f>ROUND(F66/B66,0)</f>
        <v>5</v>
      </c>
      <c r="F66" s="11">
        <f>ROUND(C66*D66,0)</f>
        <v>1128</v>
      </c>
    </row>
    <row r="67" spans="1:6" s="98" customFormat="1" x14ac:dyDescent="0.25">
      <c r="A67" s="34" t="s">
        <v>25</v>
      </c>
      <c r="B67" s="23">
        <v>240</v>
      </c>
      <c r="C67" s="11">
        <v>50</v>
      </c>
      <c r="D67" s="99">
        <v>8</v>
      </c>
      <c r="E67" s="11">
        <f>ROUND(F67/B67,0)</f>
        <v>2</v>
      </c>
      <c r="F67" s="11">
        <f>ROUND(C67*D67,0)</f>
        <v>400</v>
      </c>
    </row>
    <row r="68" spans="1:6" s="98" customFormat="1" x14ac:dyDescent="0.25">
      <c r="A68" s="104" t="s">
        <v>111</v>
      </c>
      <c r="B68" s="105"/>
      <c r="C68" s="102">
        <f>C66+C67</f>
        <v>191</v>
      </c>
      <c r="D68" s="106">
        <f t="shared" ref="D68" si="5">D66</f>
        <v>8</v>
      </c>
      <c r="E68" s="102">
        <f t="shared" ref="E68:F68" si="6">E66+E67</f>
        <v>7</v>
      </c>
      <c r="F68" s="102">
        <f t="shared" si="6"/>
        <v>1528</v>
      </c>
    </row>
    <row r="69" spans="1:6" s="98" customFormat="1" ht="19.5" customHeight="1" x14ac:dyDescent="0.2">
      <c r="A69" s="38" t="s">
        <v>99</v>
      </c>
      <c r="B69" s="12"/>
      <c r="C69" s="52">
        <f>C64+C68</f>
        <v>597</v>
      </c>
      <c r="D69" s="74">
        <f>F69/C69</f>
        <v>9.5226130653266328</v>
      </c>
      <c r="E69" s="52">
        <f>E64+E68</f>
        <v>21</v>
      </c>
      <c r="F69" s="52">
        <f>F64+F68</f>
        <v>5685</v>
      </c>
    </row>
    <row r="70" spans="1:6" ht="18.75" customHeight="1" x14ac:dyDescent="0.25">
      <c r="A70" s="107" t="s">
        <v>77</v>
      </c>
      <c r="B70" s="68"/>
      <c r="C70" s="108">
        <f>C71+C73</f>
        <v>3701</v>
      </c>
      <c r="D70" s="109"/>
      <c r="E70" s="68"/>
      <c r="F70" s="68"/>
    </row>
    <row r="71" spans="1:6" x14ac:dyDescent="0.25">
      <c r="A71" s="110" t="s">
        <v>127</v>
      </c>
      <c r="B71" s="111"/>
      <c r="C71" s="112">
        <f>C72</f>
        <v>3700</v>
      </c>
      <c r="D71" s="70"/>
      <c r="E71" s="113"/>
      <c r="F71" s="111"/>
    </row>
    <row r="72" spans="1:6" x14ac:dyDescent="0.25">
      <c r="A72" s="114" t="s">
        <v>128</v>
      </c>
      <c r="B72" s="111"/>
      <c r="C72" s="115">
        <v>3700</v>
      </c>
      <c r="D72" s="111"/>
      <c r="E72" s="111"/>
      <c r="F72" s="111"/>
    </row>
    <row r="73" spans="1:6" x14ac:dyDescent="0.25">
      <c r="A73" s="72" t="s">
        <v>129</v>
      </c>
      <c r="B73" s="111"/>
      <c r="C73" s="116">
        <f>C74+C75</f>
        <v>1</v>
      </c>
      <c r="D73" s="111"/>
      <c r="E73" s="111"/>
      <c r="F73" s="111"/>
    </row>
    <row r="74" spans="1:6" ht="30" x14ac:dyDescent="0.25">
      <c r="A74" s="114" t="s">
        <v>130</v>
      </c>
      <c r="B74" s="111"/>
      <c r="C74" s="111">
        <v>1</v>
      </c>
      <c r="D74" s="111"/>
      <c r="E74" s="111"/>
      <c r="F74" s="111"/>
    </row>
    <row r="75" spans="1:6" ht="15.75" thickBot="1" x14ac:dyDescent="0.3">
      <c r="A75" s="117" t="s">
        <v>131</v>
      </c>
      <c r="B75" s="118"/>
      <c r="C75" s="118"/>
      <c r="D75" s="118"/>
      <c r="E75" s="118"/>
      <c r="F75" s="118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42"/>
  <sheetViews>
    <sheetView zoomScale="80" zoomScaleNormal="80" zoomScaleSheetLayoutView="50" workbookViewId="0">
      <pane xSplit="1" ySplit="7" topLeftCell="B8" activePane="bottomRight" state="frozen"/>
      <selection sqref="A1:XFD1048576"/>
      <selection pane="topRight" sqref="A1:XFD1048576"/>
      <selection pane="bottomLeft" sqref="A1:XFD1048576"/>
      <selection pane="bottomRight" activeCell="I25" sqref="I25"/>
    </sheetView>
  </sheetViews>
  <sheetFormatPr defaultColWidth="11.42578125" defaultRowHeight="15" x14ac:dyDescent="0.25"/>
  <cols>
    <col min="1" max="1" width="44.42578125" style="16" customWidth="1"/>
    <col min="2" max="2" width="10.7109375" style="16" customWidth="1"/>
    <col min="3" max="3" width="13.5703125" style="16" customWidth="1"/>
    <col min="4" max="4" width="10.85546875" style="16" customWidth="1"/>
    <col min="5" max="5" width="17.5703125" style="16" customWidth="1"/>
    <col min="6" max="6" width="10.85546875" style="16" customWidth="1"/>
    <col min="7" max="16384" width="11.42578125" style="16"/>
  </cols>
  <sheetData>
    <row r="1" spans="1:158" s="14" customFormat="1" ht="6.75" customHeight="1" x14ac:dyDescent="0.25">
      <c r="E1" s="15"/>
    </row>
    <row r="2" spans="1:158" s="14" customFormat="1" ht="33" customHeight="1" x14ac:dyDescent="0.25">
      <c r="A2" s="595" t="s">
        <v>220</v>
      </c>
      <c r="B2" s="623"/>
      <c r="C2" s="623"/>
      <c r="D2" s="623"/>
      <c r="E2" s="623"/>
      <c r="F2" s="623"/>
    </row>
    <row r="3" spans="1:158" ht="15.75" customHeight="1" thickBot="1" x14ac:dyDescent="0.3">
      <c r="A3" s="624"/>
      <c r="B3" s="624"/>
      <c r="C3" s="624"/>
      <c r="D3" s="624"/>
      <c r="E3" s="624"/>
      <c r="F3" s="624"/>
    </row>
    <row r="4" spans="1:158" ht="27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158" ht="19.5" customHeight="1" x14ac:dyDescent="0.3">
      <c r="A5" s="18"/>
      <c r="B5" s="601"/>
      <c r="C5" s="621"/>
      <c r="D5" s="607"/>
      <c r="E5" s="601"/>
      <c r="F5" s="604"/>
    </row>
    <row r="6" spans="1:158" ht="55.5" customHeight="1" thickBot="1" x14ac:dyDescent="0.3">
      <c r="A6" s="19" t="s">
        <v>3</v>
      </c>
      <c r="B6" s="602"/>
      <c r="C6" s="622"/>
      <c r="D6" s="608"/>
      <c r="E6" s="602"/>
      <c r="F6" s="605"/>
    </row>
    <row r="7" spans="1:158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158" s="24" customFormat="1" ht="31.5" x14ac:dyDescent="0.25">
      <c r="A8" s="22" t="s">
        <v>197</v>
      </c>
      <c r="B8" s="23"/>
      <c r="C8" s="23"/>
      <c r="D8" s="23"/>
      <c r="E8" s="23"/>
      <c r="F8" s="23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  <c r="EE8" s="16"/>
      <c r="EF8" s="16"/>
      <c r="EG8" s="16"/>
      <c r="EH8" s="16"/>
      <c r="EI8" s="16"/>
      <c r="EJ8" s="16"/>
      <c r="EK8" s="16"/>
      <c r="EL8" s="16"/>
      <c r="EM8" s="16"/>
      <c r="EN8" s="16"/>
      <c r="EO8" s="16"/>
      <c r="EP8" s="16"/>
      <c r="EQ8" s="16"/>
      <c r="ER8" s="16"/>
      <c r="ES8" s="16"/>
      <c r="ET8" s="16"/>
      <c r="EU8" s="16"/>
      <c r="EV8" s="16"/>
      <c r="EW8" s="16"/>
      <c r="EX8" s="16"/>
      <c r="EY8" s="16"/>
      <c r="EZ8" s="16"/>
      <c r="FA8" s="16"/>
      <c r="FB8" s="16"/>
    </row>
    <row r="9" spans="1:158" s="24" customFormat="1" ht="15" customHeight="1" x14ac:dyDescent="0.25">
      <c r="A9" s="25" t="s">
        <v>103</v>
      </c>
      <c r="B9" s="23"/>
      <c r="C9" s="23">
        <f>SUM(C10:C11)</f>
        <v>521</v>
      </c>
      <c r="D9" s="23"/>
      <c r="E9" s="23"/>
      <c r="F9" s="23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  <c r="EE9" s="16"/>
      <c r="EF9" s="16"/>
      <c r="EG9" s="16"/>
      <c r="EH9" s="16"/>
      <c r="EI9" s="16"/>
      <c r="EJ9" s="16"/>
      <c r="EK9" s="16"/>
      <c r="EL9" s="16"/>
      <c r="EM9" s="16"/>
      <c r="EN9" s="16"/>
      <c r="EO9" s="16"/>
      <c r="EP9" s="16"/>
      <c r="EQ9" s="16"/>
      <c r="ER9" s="16"/>
      <c r="ES9" s="16"/>
      <c r="ET9" s="16"/>
      <c r="EU9" s="16"/>
      <c r="EV9" s="16"/>
      <c r="EW9" s="16"/>
      <c r="EX9" s="16"/>
      <c r="EY9" s="16"/>
      <c r="EZ9" s="16"/>
      <c r="FA9" s="16"/>
      <c r="FB9" s="16"/>
    </row>
    <row r="10" spans="1:158" s="24" customFormat="1" ht="35.25" customHeight="1" x14ac:dyDescent="0.25">
      <c r="A10" s="26" t="s">
        <v>113</v>
      </c>
      <c r="B10" s="23"/>
      <c r="C10" s="23">
        <v>212</v>
      </c>
      <c r="D10" s="23"/>
      <c r="E10" s="23"/>
      <c r="F10" s="23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  <c r="EE10" s="16"/>
      <c r="EF10" s="16"/>
      <c r="EG10" s="16"/>
      <c r="EH10" s="16"/>
      <c r="EI10" s="16"/>
      <c r="EJ10" s="16"/>
      <c r="EK10" s="16"/>
      <c r="EL10" s="16"/>
      <c r="EM10" s="16"/>
      <c r="EN10" s="16"/>
      <c r="EO10" s="16"/>
      <c r="EP10" s="16"/>
      <c r="EQ10" s="16"/>
      <c r="ER10" s="16"/>
      <c r="ES10" s="16"/>
      <c r="ET10" s="16"/>
      <c r="EU10" s="16"/>
      <c r="EV10" s="16"/>
      <c r="EW10" s="16"/>
      <c r="EX10" s="16"/>
      <c r="EY10" s="16"/>
      <c r="EZ10" s="16"/>
      <c r="FA10" s="16"/>
      <c r="FB10" s="16"/>
    </row>
    <row r="11" spans="1:158" s="24" customFormat="1" ht="47.25" customHeight="1" x14ac:dyDescent="0.25">
      <c r="A11" s="27" t="s">
        <v>209</v>
      </c>
      <c r="B11" s="28"/>
      <c r="C11" s="28">
        <v>309</v>
      </c>
      <c r="D11" s="28"/>
      <c r="E11" s="28"/>
      <c r="F11" s="28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  <c r="EE11" s="16"/>
      <c r="EF11" s="16"/>
      <c r="EG11" s="16"/>
      <c r="EH11" s="16"/>
      <c r="EI11" s="16"/>
      <c r="EJ11" s="16"/>
      <c r="EK11" s="16"/>
      <c r="EL11" s="16"/>
      <c r="EM11" s="16"/>
      <c r="EN11" s="16"/>
      <c r="EO11" s="16"/>
      <c r="EP11" s="16"/>
      <c r="EQ11" s="16"/>
      <c r="ER11" s="16"/>
      <c r="ES11" s="16"/>
      <c r="ET11" s="16"/>
      <c r="EU11" s="16"/>
      <c r="EV11" s="16"/>
      <c r="EW11" s="16"/>
      <c r="EX11" s="16"/>
      <c r="EY11" s="16"/>
      <c r="EZ11" s="16"/>
      <c r="FA11" s="16"/>
      <c r="FB11" s="16"/>
    </row>
    <row r="12" spans="1:158" s="24" customFormat="1" x14ac:dyDescent="0.25">
      <c r="A12" s="29" t="s">
        <v>7</v>
      </c>
      <c r="B12" s="28"/>
      <c r="C12" s="28"/>
      <c r="D12" s="28"/>
      <c r="E12" s="28"/>
      <c r="F12" s="28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  <c r="EE12" s="16"/>
      <c r="EF12" s="16"/>
      <c r="EG12" s="16"/>
      <c r="EH12" s="16"/>
      <c r="EI12" s="16"/>
      <c r="EJ12" s="16"/>
      <c r="EK12" s="16"/>
      <c r="EL12" s="16"/>
      <c r="EM12" s="16"/>
      <c r="EN12" s="16"/>
      <c r="EO12" s="16"/>
      <c r="EP12" s="16"/>
      <c r="EQ12" s="16"/>
      <c r="ER12" s="16"/>
      <c r="ES12" s="16"/>
      <c r="ET12" s="16"/>
      <c r="EU12" s="16"/>
      <c r="EV12" s="16"/>
      <c r="EW12" s="16"/>
      <c r="EX12" s="16"/>
      <c r="EY12" s="16"/>
      <c r="EZ12" s="16"/>
      <c r="FA12" s="16"/>
      <c r="FB12" s="16"/>
    </row>
    <row r="13" spans="1:158" s="24" customFormat="1" x14ac:dyDescent="0.25">
      <c r="A13" s="30" t="s">
        <v>20</v>
      </c>
      <c r="B13" s="12"/>
      <c r="C13" s="31"/>
      <c r="D13" s="32"/>
      <c r="E13" s="33"/>
      <c r="F13" s="28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  <c r="EE13" s="16"/>
      <c r="EF13" s="16"/>
      <c r="EG13" s="16"/>
      <c r="EH13" s="16"/>
      <c r="EI13" s="16"/>
      <c r="EJ13" s="16"/>
      <c r="EK13" s="16"/>
      <c r="EL13" s="16"/>
      <c r="EM13" s="16"/>
      <c r="EN13" s="16"/>
      <c r="EO13" s="16"/>
      <c r="EP13" s="16"/>
      <c r="EQ13" s="16"/>
      <c r="ER13" s="16"/>
      <c r="ES13" s="16"/>
      <c r="ET13" s="16"/>
      <c r="EU13" s="16"/>
      <c r="EV13" s="16"/>
      <c r="EW13" s="16"/>
      <c r="EX13" s="16"/>
      <c r="EY13" s="16"/>
      <c r="EZ13" s="16"/>
      <c r="FA13" s="16"/>
      <c r="FB13" s="16"/>
    </row>
    <row r="14" spans="1:158" s="24" customFormat="1" x14ac:dyDescent="0.25">
      <c r="A14" s="34" t="s">
        <v>11</v>
      </c>
      <c r="B14" s="23">
        <v>240</v>
      </c>
      <c r="C14" s="8">
        <f>230+15</f>
        <v>245</v>
      </c>
      <c r="D14" s="35">
        <v>3</v>
      </c>
      <c r="E14" s="10">
        <f>ROUND(F14/B14,0)</f>
        <v>3</v>
      </c>
      <c r="F14" s="28">
        <f>ROUND(C14*D14,0)</f>
        <v>735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  <c r="CB14" s="16"/>
      <c r="CC14" s="16"/>
      <c r="CD14" s="16"/>
      <c r="CE14" s="16"/>
      <c r="CF14" s="16"/>
      <c r="CG14" s="16"/>
      <c r="CH14" s="16"/>
      <c r="CI14" s="16"/>
      <c r="CJ14" s="16"/>
      <c r="CK14" s="16"/>
      <c r="CL14" s="16"/>
      <c r="CM14" s="16"/>
      <c r="CN14" s="16"/>
      <c r="CO14" s="16"/>
      <c r="CP14" s="16"/>
      <c r="CQ14" s="16"/>
      <c r="CR14" s="16"/>
      <c r="CS14" s="16"/>
      <c r="CT14" s="16"/>
      <c r="CU14" s="16"/>
      <c r="CV14" s="16"/>
      <c r="CW14" s="16"/>
      <c r="CX14" s="16"/>
      <c r="CY14" s="16"/>
      <c r="CZ14" s="16"/>
      <c r="DA14" s="16"/>
      <c r="DB14" s="16"/>
      <c r="DC14" s="16"/>
      <c r="DD14" s="16"/>
      <c r="DE14" s="16"/>
      <c r="DF14" s="16"/>
      <c r="DG14" s="16"/>
      <c r="DH14" s="16"/>
      <c r="DI14" s="16"/>
      <c r="DJ14" s="16"/>
      <c r="DK14" s="16"/>
      <c r="DL14" s="16"/>
      <c r="DM14" s="16"/>
      <c r="DN14" s="16"/>
      <c r="DO14" s="16"/>
      <c r="DP14" s="16"/>
      <c r="DQ14" s="16"/>
      <c r="DR14" s="16"/>
      <c r="DS14" s="16"/>
      <c r="DT14" s="16"/>
      <c r="DU14" s="16"/>
      <c r="DV14" s="16"/>
      <c r="DW14" s="16"/>
      <c r="DX14" s="16"/>
      <c r="DY14" s="16"/>
      <c r="DZ14" s="16"/>
      <c r="EA14" s="16"/>
      <c r="EB14" s="16"/>
      <c r="EC14" s="16"/>
      <c r="ED14" s="16"/>
      <c r="EE14" s="16"/>
      <c r="EF14" s="16"/>
      <c r="EG14" s="16"/>
      <c r="EH14" s="16"/>
      <c r="EI14" s="16"/>
      <c r="EJ14" s="16"/>
      <c r="EK14" s="16"/>
      <c r="EL14" s="16"/>
      <c r="EM14" s="16"/>
      <c r="EN14" s="16"/>
      <c r="EO14" s="16"/>
      <c r="EP14" s="16"/>
      <c r="EQ14" s="16"/>
      <c r="ER14" s="16"/>
      <c r="ES14" s="16"/>
      <c r="ET14" s="16"/>
      <c r="EU14" s="16"/>
      <c r="EV14" s="16"/>
      <c r="EW14" s="16"/>
      <c r="EX14" s="16"/>
      <c r="EY14" s="16"/>
      <c r="EZ14" s="16"/>
      <c r="FA14" s="16"/>
      <c r="FB14" s="16"/>
    </row>
    <row r="15" spans="1:158" s="24" customFormat="1" x14ac:dyDescent="0.25">
      <c r="A15" s="36" t="s">
        <v>111</v>
      </c>
      <c r="B15" s="28"/>
      <c r="C15" s="37">
        <f t="shared" ref="C15" si="0">C14</f>
        <v>245</v>
      </c>
      <c r="D15" s="32">
        <f t="shared" ref="D15:E15" si="1">D14</f>
        <v>3</v>
      </c>
      <c r="E15" s="37">
        <f t="shared" si="1"/>
        <v>3</v>
      </c>
      <c r="F15" s="28">
        <f>F14</f>
        <v>735</v>
      </c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  <c r="BU15" s="16"/>
      <c r="BV15" s="16"/>
      <c r="BW15" s="16"/>
      <c r="BX15" s="16"/>
      <c r="BY15" s="16"/>
      <c r="BZ15" s="16"/>
      <c r="CA15" s="16"/>
      <c r="CB15" s="16"/>
      <c r="CC15" s="16"/>
      <c r="CD15" s="16"/>
      <c r="CE15" s="16"/>
      <c r="CF15" s="16"/>
      <c r="CG15" s="16"/>
      <c r="CH15" s="16"/>
      <c r="CI15" s="16"/>
      <c r="CJ15" s="16"/>
      <c r="CK15" s="16"/>
      <c r="CL15" s="16"/>
      <c r="CM15" s="16"/>
      <c r="CN15" s="16"/>
      <c r="CO15" s="16"/>
      <c r="CP15" s="16"/>
      <c r="CQ15" s="16"/>
      <c r="CR15" s="16"/>
      <c r="CS15" s="16"/>
      <c r="CT15" s="16"/>
      <c r="CU15" s="16"/>
      <c r="CV15" s="16"/>
      <c r="CW15" s="16"/>
      <c r="CX15" s="16"/>
      <c r="CY15" s="16"/>
      <c r="CZ15" s="16"/>
      <c r="DA15" s="16"/>
      <c r="DB15" s="16"/>
      <c r="DC15" s="16"/>
      <c r="DD15" s="16"/>
      <c r="DE15" s="16"/>
      <c r="DF15" s="16"/>
      <c r="DG15" s="16"/>
      <c r="DH15" s="16"/>
      <c r="DI15" s="16"/>
      <c r="DJ15" s="16"/>
      <c r="DK15" s="16"/>
      <c r="DL15" s="16"/>
      <c r="DM15" s="16"/>
      <c r="DN15" s="16"/>
      <c r="DO15" s="16"/>
      <c r="DP15" s="16"/>
      <c r="DQ15" s="16"/>
      <c r="DR15" s="16"/>
      <c r="DS15" s="16"/>
      <c r="DT15" s="16"/>
      <c r="DU15" s="16"/>
      <c r="DV15" s="16"/>
      <c r="DW15" s="16"/>
      <c r="DX15" s="16"/>
      <c r="DY15" s="16"/>
      <c r="DZ15" s="16"/>
      <c r="EA15" s="16"/>
      <c r="EB15" s="16"/>
      <c r="EC15" s="16"/>
      <c r="ED15" s="16"/>
      <c r="EE15" s="16"/>
      <c r="EF15" s="16"/>
      <c r="EG15" s="16"/>
      <c r="EH15" s="16"/>
      <c r="EI15" s="16"/>
      <c r="EJ15" s="16"/>
      <c r="EK15" s="16"/>
      <c r="EL15" s="16"/>
      <c r="EM15" s="16"/>
      <c r="EN15" s="16"/>
      <c r="EO15" s="16"/>
      <c r="EP15" s="16"/>
      <c r="EQ15" s="16"/>
      <c r="ER15" s="16"/>
      <c r="ES15" s="16"/>
      <c r="ET15" s="16"/>
      <c r="EU15" s="16"/>
      <c r="EV15" s="16"/>
      <c r="EW15" s="16"/>
      <c r="EX15" s="16"/>
      <c r="EY15" s="16"/>
      <c r="EZ15" s="16"/>
      <c r="FA15" s="16"/>
      <c r="FB15" s="16"/>
    </row>
    <row r="16" spans="1:158" s="24" customFormat="1" ht="17.25" customHeight="1" thickBot="1" x14ac:dyDescent="0.3">
      <c r="A16" s="38" t="s">
        <v>99</v>
      </c>
      <c r="B16" s="39"/>
      <c r="C16" s="40">
        <f>C12+C15</f>
        <v>245</v>
      </c>
      <c r="D16" s="41">
        <f>F16/C16</f>
        <v>3</v>
      </c>
      <c r="E16" s="40">
        <f>E12+E15</f>
        <v>3</v>
      </c>
      <c r="F16" s="28">
        <f>F15</f>
        <v>735</v>
      </c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</row>
    <row r="17" spans="1:158" s="24" customFormat="1" ht="15" customHeight="1" thickBot="1" x14ac:dyDescent="0.3">
      <c r="A17" s="42" t="s">
        <v>10</v>
      </c>
      <c r="B17" s="43"/>
      <c r="C17" s="43"/>
      <c r="D17" s="43"/>
      <c r="E17" s="43"/>
      <c r="F17" s="43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</row>
    <row r="18" spans="1:158" s="24" customFormat="1" ht="15" customHeight="1" x14ac:dyDescent="0.25">
      <c r="A18" s="22" t="s">
        <v>198</v>
      </c>
      <c r="B18" s="44"/>
      <c r="C18" s="44"/>
      <c r="D18" s="44"/>
      <c r="E18" s="44"/>
      <c r="F18" s="44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</row>
    <row r="19" spans="1:158" s="24" customFormat="1" ht="15" customHeight="1" x14ac:dyDescent="0.25">
      <c r="A19" s="45" t="s">
        <v>121</v>
      </c>
      <c r="B19" s="23"/>
      <c r="C19" s="23"/>
      <c r="D19" s="23"/>
      <c r="E19" s="23"/>
      <c r="F19" s="23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</row>
    <row r="20" spans="1:158" s="24" customFormat="1" ht="30" x14ac:dyDescent="0.25">
      <c r="A20" s="46" t="s">
        <v>240</v>
      </c>
      <c r="B20" s="23"/>
      <c r="C20" s="23">
        <f>C21/2.7</f>
        <v>5.5555555555555554</v>
      </c>
      <c r="D20" s="23"/>
      <c r="E20" s="23"/>
      <c r="F20" s="23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</row>
    <row r="21" spans="1:158" s="24" customFormat="1" x14ac:dyDescent="0.25">
      <c r="A21" s="47" t="s">
        <v>215</v>
      </c>
      <c r="B21" s="48"/>
      <c r="C21" s="11">
        <v>15</v>
      </c>
      <c r="D21" s="48"/>
      <c r="E21" s="48"/>
      <c r="F21" s="48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</row>
    <row r="22" spans="1:158" s="24" customFormat="1" x14ac:dyDescent="0.25">
      <c r="A22" s="47" t="s">
        <v>149</v>
      </c>
      <c r="B22" s="23"/>
      <c r="C22" s="23"/>
      <c r="D22" s="23"/>
      <c r="E22" s="23"/>
      <c r="F22" s="23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</row>
    <row r="23" spans="1:158" s="24" customFormat="1" x14ac:dyDescent="0.25">
      <c r="A23" s="13" t="s">
        <v>101</v>
      </c>
      <c r="B23" s="23"/>
      <c r="C23" s="11">
        <f>C24/8.5</f>
        <v>32.941176470588232</v>
      </c>
      <c r="D23" s="23"/>
      <c r="E23" s="23"/>
      <c r="F23" s="23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</row>
    <row r="24" spans="1:158" s="24" customFormat="1" x14ac:dyDescent="0.25">
      <c r="A24" s="49" t="s">
        <v>118</v>
      </c>
      <c r="B24" s="23"/>
      <c r="C24" s="23">
        <v>280</v>
      </c>
      <c r="D24" s="23"/>
      <c r="E24" s="23"/>
      <c r="F24" s="23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</row>
    <row r="25" spans="1:158" s="24" customFormat="1" ht="30" x14ac:dyDescent="0.25">
      <c r="A25" s="50" t="s">
        <v>102</v>
      </c>
      <c r="B25" s="23"/>
      <c r="C25" s="23"/>
      <c r="D25" s="23"/>
      <c r="E25" s="23"/>
      <c r="F25" s="23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</row>
    <row r="26" spans="1:158" s="24" customFormat="1" ht="15.75" thickBot="1" x14ac:dyDescent="0.3">
      <c r="A26" s="51" t="s">
        <v>150</v>
      </c>
      <c r="B26" s="28"/>
      <c r="C26" s="52">
        <f>C22+ROUND(C24/3.9,0)+C25+C20</f>
        <v>77.555555555555557</v>
      </c>
      <c r="D26" s="28"/>
      <c r="E26" s="28"/>
      <c r="F26" s="28"/>
      <c r="G26" s="16"/>
      <c r="H26" s="53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</row>
    <row r="27" spans="1:158" s="24" customFormat="1" ht="15" customHeight="1" thickBot="1" x14ac:dyDescent="0.3">
      <c r="A27" s="42" t="s">
        <v>10</v>
      </c>
      <c r="B27" s="43"/>
      <c r="C27" s="43"/>
      <c r="D27" s="43"/>
      <c r="E27" s="43"/>
      <c r="F27" s="43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</row>
    <row r="28" spans="1:158" s="24" customFormat="1" ht="15" customHeight="1" x14ac:dyDescent="0.25">
      <c r="A28" s="54" t="s">
        <v>199</v>
      </c>
      <c r="B28" s="23"/>
      <c r="C28" s="23"/>
      <c r="D28" s="23"/>
      <c r="E28" s="23"/>
      <c r="F28" s="23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</row>
    <row r="29" spans="1:158" s="24" customFormat="1" ht="15" customHeight="1" x14ac:dyDescent="0.25">
      <c r="A29" s="45" t="s">
        <v>121</v>
      </c>
      <c r="B29" s="23"/>
      <c r="C29" s="23"/>
      <c r="D29" s="23"/>
      <c r="E29" s="23"/>
      <c r="F29" s="23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</row>
    <row r="30" spans="1:158" s="24" customFormat="1" ht="15" customHeight="1" x14ac:dyDescent="0.25">
      <c r="A30" s="55" t="s">
        <v>103</v>
      </c>
      <c r="B30" s="23"/>
      <c r="C30" s="56">
        <f>SUM(C31:C32)</f>
        <v>239</v>
      </c>
      <c r="D30" s="23"/>
      <c r="E30" s="23"/>
      <c r="F30" s="23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</row>
    <row r="31" spans="1:158" s="24" customFormat="1" ht="15" customHeight="1" x14ac:dyDescent="0.25">
      <c r="A31" s="57" t="s">
        <v>194</v>
      </c>
      <c r="B31" s="28"/>
      <c r="C31" s="23">
        <v>48</v>
      </c>
      <c r="D31" s="23"/>
      <c r="E31" s="23"/>
      <c r="F31" s="23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</row>
    <row r="32" spans="1:158" s="24" customFormat="1" ht="32.25" customHeight="1" thickBot="1" x14ac:dyDescent="0.3">
      <c r="A32" s="26" t="s">
        <v>113</v>
      </c>
      <c r="B32" s="23"/>
      <c r="C32" s="23">
        <f>228-37</f>
        <v>191</v>
      </c>
      <c r="D32" s="23"/>
      <c r="E32" s="23"/>
      <c r="F32" s="23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</row>
    <row r="33" spans="1:158" s="24" customFormat="1" ht="15" customHeight="1" thickBot="1" x14ac:dyDescent="0.3">
      <c r="A33" s="58" t="s">
        <v>10</v>
      </c>
      <c r="B33" s="43"/>
      <c r="C33" s="43"/>
      <c r="D33" s="43"/>
      <c r="E33" s="43"/>
      <c r="F33" s="43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</row>
    <row r="34" spans="1:158" s="24" customFormat="1" ht="29.25" x14ac:dyDescent="0.25">
      <c r="A34" s="59" t="s">
        <v>200</v>
      </c>
      <c r="B34" s="23"/>
      <c r="C34" s="23"/>
      <c r="D34" s="23"/>
      <c r="E34" s="23"/>
      <c r="F34" s="23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</row>
    <row r="35" spans="1:158" s="24" customFormat="1" ht="15" customHeight="1" x14ac:dyDescent="0.25">
      <c r="A35" s="45" t="s">
        <v>121</v>
      </c>
      <c r="B35" s="23"/>
      <c r="C35" s="23"/>
      <c r="D35" s="23"/>
      <c r="E35" s="23"/>
      <c r="F35" s="23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</row>
    <row r="36" spans="1:158" s="24" customFormat="1" ht="15" customHeight="1" x14ac:dyDescent="0.25">
      <c r="A36" s="60" t="s">
        <v>103</v>
      </c>
      <c r="B36" s="23"/>
      <c r="C36" s="23">
        <f>SUM(C37:C41)</f>
        <v>5039</v>
      </c>
      <c r="D36" s="23"/>
      <c r="E36" s="23"/>
      <c r="F36" s="23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</row>
    <row r="37" spans="1:158" s="24" customFormat="1" x14ac:dyDescent="0.25">
      <c r="A37" s="61" t="s">
        <v>17</v>
      </c>
      <c r="B37" s="23"/>
      <c r="C37" s="23">
        <v>3992</v>
      </c>
      <c r="D37" s="23"/>
      <c r="E37" s="23"/>
      <c r="F37" s="23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</row>
    <row r="38" spans="1:158" s="24" customFormat="1" x14ac:dyDescent="0.25">
      <c r="A38" s="61" t="s">
        <v>50</v>
      </c>
      <c r="B38" s="23"/>
      <c r="C38" s="23">
        <v>224</v>
      </c>
      <c r="D38" s="23"/>
      <c r="E38" s="23"/>
      <c r="F38" s="23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</row>
    <row r="39" spans="1:158" s="24" customFormat="1" ht="30" x14ac:dyDescent="0.25">
      <c r="A39" s="61" t="s">
        <v>68</v>
      </c>
      <c r="B39" s="23"/>
      <c r="C39" s="23">
        <v>96</v>
      </c>
      <c r="D39" s="23"/>
      <c r="E39" s="23"/>
      <c r="F39" s="23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</row>
    <row r="40" spans="1:158" s="24" customFormat="1" x14ac:dyDescent="0.25">
      <c r="A40" s="61" t="s">
        <v>124</v>
      </c>
      <c r="B40" s="23"/>
      <c r="C40" s="23">
        <f>238-60</f>
        <v>178</v>
      </c>
      <c r="D40" s="23"/>
      <c r="E40" s="23"/>
      <c r="F40" s="62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</row>
    <row r="41" spans="1:158" s="24" customFormat="1" ht="15.75" thickBot="1" x14ac:dyDescent="0.3">
      <c r="A41" s="63" t="s">
        <v>28</v>
      </c>
      <c r="B41" s="62"/>
      <c r="C41" s="62">
        <f>1050-501</f>
        <v>549</v>
      </c>
      <c r="D41" s="62"/>
      <c r="E41" s="62"/>
      <c r="F41" s="62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</row>
    <row r="42" spans="1:158" s="24" customFormat="1" ht="15" customHeight="1" thickBot="1" x14ac:dyDescent="0.3">
      <c r="A42" s="42" t="s">
        <v>10</v>
      </c>
      <c r="B42" s="43"/>
      <c r="C42" s="43"/>
      <c r="D42" s="43"/>
      <c r="E42" s="43"/>
      <c r="F42" s="43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</row>
  </sheetData>
  <autoFilter ref="A7:FB42"/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3"/>
  <sheetViews>
    <sheetView zoomScale="80" zoomScaleNormal="80" zoomScaleSheetLayoutView="70" workbookViewId="0">
      <pane xSplit="2" ySplit="7" topLeftCell="C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9.140625" defaultRowHeight="15" x14ac:dyDescent="0.25"/>
  <cols>
    <col min="1" max="1" width="3" style="4" hidden="1" customWidth="1"/>
    <col min="2" max="2" width="47.85546875" style="16" customWidth="1"/>
    <col min="3" max="3" width="11.140625" style="16" customWidth="1"/>
    <col min="4" max="4" width="13.85546875" style="16" customWidth="1"/>
    <col min="5" max="5" width="13.5703125" style="4" customWidth="1"/>
    <col min="6" max="6" width="13" style="4" bestFit="1" customWidth="1"/>
    <col min="7" max="7" width="12.140625" style="4" customWidth="1"/>
    <col min="8" max="8" width="13" style="536" customWidth="1"/>
    <col min="9" max="16384" width="9.140625" style="4"/>
  </cols>
  <sheetData>
    <row r="1" spans="1:9" s="532" customFormat="1" ht="126" hidden="1" x14ac:dyDescent="0.25">
      <c r="B1" s="14"/>
      <c r="C1" s="533"/>
      <c r="D1" s="533"/>
      <c r="F1" s="534" t="s">
        <v>213</v>
      </c>
      <c r="H1" s="535"/>
    </row>
    <row r="2" spans="1:9" s="532" customFormat="1" ht="14.25" customHeight="1" x14ac:dyDescent="0.25">
      <c r="B2" s="609" t="s">
        <v>220</v>
      </c>
      <c r="C2" s="610"/>
      <c r="D2" s="610"/>
      <c r="E2" s="610"/>
      <c r="F2" s="610"/>
      <c r="G2" s="610"/>
      <c r="H2" s="535"/>
    </row>
    <row r="3" spans="1:9" ht="27" customHeight="1" thickBot="1" x14ac:dyDescent="0.3">
      <c r="B3" s="611"/>
      <c r="C3" s="611"/>
      <c r="D3" s="611"/>
      <c r="E3" s="611"/>
      <c r="F3" s="611"/>
      <c r="G3" s="611"/>
    </row>
    <row r="4" spans="1:9" ht="34.5" customHeight="1" x14ac:dyDescent="0.3">
      <c r="B4" s="17" t="s">
        <v>133</v>
      </c>
      <c r="C4" s="600" t="s">
        <v>1</v>
      </c>
      <c r="D4" s="612" t="s">
        <v>201</v>
      </c>
      <c r="E4" s="606" t="s">
        <v>0</v>
      </c>
      <c r="F4" s="600" t="s">
        <v>2</v>
      </c>
      <c r="G4" s="603" t="s">
        <v>153</v>
      </c>
    </row>
    <row r="5" spans="1:9" ht="15.75" customHeight="1" x14ac:dyDescent="0.3">
      <c r="B5" s="18"/>
      <c r="C5" s="601"/>
      <c r="D5" s="613"/>
      <c r="E5" s="607"/>
      <c r="F5" s="601"/>
      <c r="G5" s="604"/>
    </row>
    <row r="6" spans="1:9" ht="24" customHeight="1" thickBot="1" x14ac:dyDescent="0.3">
      <c r="B6" s="19" t="s">
        <v>3</v>
      </c>
      <c r="C6" s="602"/>
      <c r="D6" s="614"/>
      <c r="E6" s="608"/>
      <c r="F6" s="602"/>
      <c r="G6" s="605"/>
      <c r="H6" s="537"/>
      <c r="I6" s="412"/>
    </row>
    <row r="7" spans="1:9" s="250" customFormat="1" ht="15.75" thickBot="1" x14ac:dyDescent="0.3">
      <c r="B7" s="20">
        <v>1</v>
      </c>
      <c r="C7" s="21">
        <v>2</v>
      </c>
      <c r="D7" s="21">
        <v>3</v>
      </c>
      <c r="E7" s="335">
        <v>4</v>
      </c>
      <c r="F7" s="335">
        <v>5</v>
      </c>
      <c r="G7" s="335">
        <v>6</v>
      </c>
      <c r="H7" s="538"/>
    </row>
    <row r="8" spans="1:9" ht="13.5" customHeight="1" x14ac:dyDescent="0.25">
      <c r="A8" s="98">
        <v>1</v>
      </c>
      <c r="B8" s="302"/>
      <c r="C8" s="539"/>
      <c r="D8" s="388"/>
      <c r="E8" s="388"/>
      <c r="F8" s="388"/>
      <c r="G8" s="388"/>
    </row>
    <row r="9" spans="1:9" ht="32.25" customHeight="1" x14ac:dyDescent="0.25">
      <c r="A9" s="98">
        <v>1</v>
      </c>
      <c r="B9" s="197" t="s">
        <v>80</v>
      </c>
      <c r="C9" s="23"/>
      <c r="D9" s="11"/>
      <c r="E9" s="11"/>
      <c r="F9" s="11"/>
      <c r="G9" s="11"/>
    </row>
    <row r="10" spans="1:9" x14ac:dyDescent="0.25">
      <c r="A10" s="98">
        <v>1</v>
      </c>
      <c r="B10" s="67" t="s">
        <v>4</v>
      </c>
      <c r="C10" s="23"/>
      <c r="D10" s="11"/>
      <c r="E10" s="11"/>
      <c r="F10" s="11"/>
      <c r="G10" s="11"/>
    </row>
    <row r="11" spans="1:9" x14ac:dyDescent="0.25">
      <c r="A11" s="98">
        <v>1</v>
      </c>
      <c r="B11" s="70" t="s">
        <v>21</v>
      </c>
      <c r="C11" s="23">
        <v>340</v>
      </c>
      <c r="D11" s="11">
        <v>1657</v>
      </c>
      <c r="E11" s="99">
        <v>11</v>
      </c>
      <c r="F11" s="11">
        <f t="shared" ref="F11:F19" si="0">ROUND(G11/C11,0)</f>
        <v>54</v>
      </c>
      <c r="G11" s="11">
        <f t="shared" ref="G11:G19" si="1">ROUND(D11*E11,0)</f>
        <v>18227</v>
      </c>
    </row>
    <row r="12" spans="1:9" x14ac:dyDescent="0.25">
      <c r="A12" s="98">
        <v>1</v>
      </c>
      <c r="B12" s="70" t="s">
        <v>11</v>
      </c>
      <c r="C12" s="23">
        <v>340</v>
      </c>
      <c r="D12" s="11">
        <f>1600-20</f>
        <v>1580</v>
      </c>
      <c r="E12" s="99">
        <v>9.1</v>
      </c>
      <c r="F12" s="11">
        <f t="shared" si="0"/>
        <v>42</v>
      </c>
      <c r="G12" s="11">
        <f t="shared" si="1"/>
        <v>14378</v>
      </c>
    </row>
    <row r="13" spans="1:9" x14ac:dyDescent="0.25">
      <c r="A13" s="98">
        <v>1</v>
      </c>
      <c r="B13" s="70" t="s">
        <v>26</v>
      </c>
      <c r="C13" s="23">
        <v>270</v>
      </c>
      <c r="D13" s="11">
        <v>1756</v>
      </c>
      <c r="E13" s="99">
        <v>7.5</v>
      </c>
      <c r="F13" s="11">
        <f t="shared" si="0"/>
        <v>49</v>
      </c>
      <c r="G13" s="11">
        <f t="shared" si="1"/>
        <v>13170</v>
      </c>
    </row>
    <row r="14" spans="1:9" x14ac:dyDescent="0.25">
      <c r="A14" s="98">
        <v>1</v>
      </c>
      <c r="B14" s="70" t="s">
        <v>12</v>
      </c>
      <c r="C14" s="23">
        <v>340</v>
      </c>
      <c r="D14" s="11">
        <f>1938+14</f>
        <v>1952</v>
      </c>
      <c r="E14" s="99">
        <v>10</v>
      </c>
      <c r="F14" s="11">
        <f t="shared" si="0"/>
        <v>57</v>
      </c>
      <c r="G14" s="11">
        <f t="shared" si="1"/>
        <v>19520</v>
      </c>
    </row>
    <row r="15" spans="1:9" x14ac:dyDescent="0.25">
      <c r="A15" s="98">
        <v>1</v>
      </c>
      <c r="B15" s="70" t="s">
        <v>23</v>
      </c>
      <c r="C15" s="23">
        <v>340</v>
      </c>
      <c r="D15" s="11">
        <f>2406-4</f>
        <v>2402</v>
      </c>
      <c r="E15" s="99">
        <v>6.5</v>
      </c>
      <c r="F15" s="11">
        <f t="shared" si="0"/>
        <v>46</v>
      </c>
      <c r="G15" s="11">
        <f t="shared" si="1"/>
        <v>15613</v>
      </c>
    </row>
    <row r="16" spans="1:9" x14ac:dyDescent="0.25">
      <c r="A16" s="98">
        <v>1</v>
      </c>
      <c r="B16" s="70" t="s">
        <v>86</v>
      </c>
      <c r="C16" s="23">
        <v>340</v>
      </c>
      <c r="D16" s="11">
        <f>2728+5</f>
        <v>2733</v>
      </c>
      <c r="E16" s="99">
        <v>10</v>
      </c>
      <c r="F16" s="11">
        <f t="shared" si="0"/>
        <v>80</v>
      </c>
      <c r="G16" s="11">
        <f t="shared" si="1"/>
        <v>27330</v>
      </c>
    </row>
    <row r="17" spans="1:9" x14ac:dyDescent="0.25">
      <c r="A17" s="98">
        <v>1</v>
      </c>
      <c r="B17" s="70" t="s">
        <v>13</v>
      </c>
      <c r="C17" s="23">
        <v>340</v>
      </c>
      <c r="D17" s="11">
        <v>1030</v>
      </c>
      <c r="E17" s="99">
        <v>10.6</v>
      </c>
      <c r="F17" s="11">
        <f t="shared" si="0"/>
        <v>32</v>
      </c>
      <c r="G17" s="11">
        <f t="shared" si="1"/>
        <v>10918</v>
      </c>
    </row>
    <row r="18" spans="1:9" x14ac:dyDescent="0.25">
      <c r="A18" s="98">
        <v>1</v>
      </c>
      <c r="B18" s="70" t="s">
        <v>14</v>
      </c>
      <c r="C18" s="23">
        <v>340</v>
      </c>
      <c r="D18" s="11">
        <v>730</v>
      </c>
      <c r="E18" s="99">
        <v>12.8</v>
      </c>
      <c r="F18" s="11">
        <f t="shared" si="0"/>
        <v>27</v>
      </c>
      <c r="G18" s="11">
        <f t="shared" si="1"/>
        <v>9344</v>
      </c>
    </row>
    <row r="19" spans="1:9" x14ac:dyDescent="0.25">
      <c r="A19" s="98">
        <v>1</v>
      </c>
      <c r="B19" s="70" t="s">
        <v>15</v>
      </c>
      <c r="C19" s="23">
        <v>340</v>
      </c>
      <c r="D19" s="11">
        <v>918</v>
      </c>
      <c r="E19" s="99">
        <v>5</v>
      </c>
      <c r="F19" s="11">
        <f t="shared" si="0"/>
        <v>14</v>
      </c>
      <c r="G19" s="11">
        <f t="shared" si="1"/>
        <v>4590</v>
      </c>
    </row>
    <row r="20" spans="1:9" x14ac:dyDescent="0.25">
      <c r="A20" s="98">
        <v>1</v>
      </c>
      <c r="B20" s="96" t="s">
        <v>5</v>
      </c>
      <c r="C20" s="23"/>
      <c r="D20" s="52">
        <f>SUM(D11:D19)</f>
        <v>14758</v>
      </c>
      <c r="E20" s="83">
        <f>G20/D20</f>
        <v>9.0181596422279444</v>
      </c>
      <c r="F20" s="52">
        <f>SUM(F11:F19)</f>
        <v>401</v>
      </c>
      <c r="G20" s="540">
        <f>SUM(G11:G19)</f>
        <v>133090</v>
      </c>
      <c r="I20" s="541"/>
    </row>
    <row r="21" spans="1:9" s="24" customFormat="1" ht="18.75" customHeight="1" x14ac:dyDescent="0.25">
      <c r="A21" s="98">
        <v>1</v>
      </c>
      <c r="B21" s="84" t="s">
        <v>154</v>
      </c>
      <c r="C21" s="84"/>
      <c r="D21" s="85"/>
      <c r="E21" s="8"/>
      <c r="F21" s="8"/>
      <c r="G21" s="8"/>
      <c r="H21" s="178"/>
    </row>
    <row r="22" spans="1:9" s="24" customFormat="1" ht="30" x14ac:dyDescent="0.25">
      <c r="A22" s="98">
        <v>1</v>
      </c>
      <c r="B22" s="47" t="s">
        <v>241</v>
      </c>
      <c r="C22" s="87"/>
      <c r="D22" s="8">
        <f>SUM(D23,D24,D25,D26)</f>
        <v>60245</v>
      </c>
      <c r="E22" s="8"/>
      <c r="F22" s="8"/>
      <c r="G22" s="8"/>
      <c r="H22" s="178"/>
    </row>
    <row r="23" spans="1:9" s="24" customFormat="1" x14ac:dyDescent="0.25">
      <c r="A23" s="98">
        <v>1</v>
      </c>
      <c r="B23" s="46" t="s">
        <v>155</v>
      </c>
      <c r="C23" s="87"/>
      <c r="D23" s="8"/>
      <c r="E23" s="8"/>
      <c r="F23" s="8"/>
      <c r="G23" s="8"/>
      <c r="H23" s="178"/>
    </row>
    <row r="24" spans="1:9" s="24" customFormat="1" ht="34.5" customHeight="1" x14ac:dyDescent="0.25">
      <c r="A24" s="98">
        <v>1</v>
      </c>
      <c r="B24" s="46" t="s">
        <v>156</v>
      </c>
      <c r="C24" s="87"/>
      <c r="D24" s="11">
        <v>20000</v>
      </c>
      <c r="E24" s="8"/>
      <c r="F24" s="8"/>
      <c r="G24" s="8"/>
      <c r="H24" s="178"/>
    </row>
    <row r="25" spans="1:9" s="24" customFormat="1" ht="30" x14ac:dyDescent="0.25">
      <c r="A25" s="98">
        <v>1</v>
      </c>
      <c r="B25" s="46" t="s">
        <v>157</v>
      </c>
      <c r="C25" s="87"/>
      <c r="D25" s="11"/>
      <c r="E25" s="8"/>
      <c r="F25" s="8"/>
      <c r="G25" s="8"/>
      <c r="H25" s="178"/>
    </row>
    <row r="26" spans="1:9" s="24" customFormat="1" x14ac:dyDescent="0.25">
      <c r="A26" s="98">
        <v>1</v>
      </c>
      <c r="B26" s="47" t="s">
        <v>158</v>
      </c>
      <c r="C26" s="87"/>
      <c r="D26" s="11">
        <v>40245</v>
      </c>
      <c r="E26" s="8"/>
      <c r="F26" s="8"/>
      <c r="G26" s="8"/>
      <c r="H26" s="178"/>
    </row>
    <row r="27" spans="1:9" s="24" customFormat="1" ht="45" x14ac:dyDescent="0.25">
      <c r="A27" s="98">
        <v>1</v>
      </c>
      <c r="B27" s="47" t="s">
        <v>214</v>
      </c>
      <c r="C27" s="87"/>
      <c r="D27" s="77">
        <v>572</v>
      </c>
      <c r="E27" s="8"/>
      <c r="F27" s="8"/>
      <c r="G27" s="8"/>
      <c r="H27" s="178"/>
    </row>
    <row r="28" spans="1:9" x14ac:dyDescent="0.25">
      <c r="A28" s="98">
        <v>1</v>
      </c>
      <c r="B28" s="13" t="s">
        <v>101</v>
      </c>
      <c r="C28" s="12"/>
      <c r="D28" s="77">
        <v>61900</v>
      </c>
      <c r="E28" s="11"/>
      <c r="F28" s="11"/>
      <c r="G28" s="11"/>
    </row>
    <row r="29" spans="1:9" s="24" customFormat="1" x14ac:dyDescent="0.25">
      <c r="A29" s="98">
        <v>1</v>
      </c>
      <c r="B29" s="49" t="s">
        <v>118</v>
      </c>
      <c r="C29" s="318"/>
      <c r="D29" s="11"/>
      <c r="E29" s="8"/>
      <c r="F29" s="8"/>
      <c r="G29" s="8"/>
      <c r="H29" s="178"/>
    </row>
    <row r="30" spans="1:9" s="24" customFormat="1" ht="15.75" customHeight="1" x14ac:dyDescent="0.25">
      <c r="A30" s="98">
        <v>1</v>
      </c>
      <c r="B30" s="51" t="s">
        <v>159</v>
      </c>
      <c r="C30" s="91"/>
      <c r="D30" s="87">
        <f>D22+ROUND(D28*3.2,0)</f>
        <v>258325</v>
      </c>
      <c r="E30" s="155"/>
      <c r="F30" s="155"/>
      <c r="G30" s="154"/>
      <c r="H30" s="178"/>
    </row>
    <row r="31" spans="1:9" s="24" customFormat="1" ht="15.75" customHeight="1" x14ac:dyDescent="0.25">
      <c r="A31" s="98">
        <v>1</v>
      </c>
      <c r="B31" s="84" t="s">
        <v>121</v>
      </c>
      <c r="C31" s="12"/>
      <c r="D31" s="11"/>
      <c r="E31" s="155"/>
      <c r="F31" s="155"/>
      <c r="G31" s="154"/>
      <c r="H31" s="178"/>
    </row>
    <row r="32" spans="1:9" s="24" customFormat="1" ht="30" x14ac:dyDescent="0.25">
      <c r="A32" s="98">
        <v>1</v>
      </c>
      <c r="B32" s="47" t="s">
        <v>241</v>
      </c>
      <c r="C32" s="12"/>
      <c r="D32" s="11">
        <f>SUM(D33,D34,D41,D47,D48,D49)</f>
        <v>31882</v>
      </c>
      <c r="E32" s="155"/>
      <c r="F32" s="155"/>
      <c r="G32" s="154"/>
      <c r="H32" s="178"/>
    </row>
    <row r="33" spans="1:8" s="24" customFormat="1" ht="15.75" customHeight="1" x14ac:dyDescent="0.25">
      <c r="A33" s="98">
        <v>1</v>
      </c>
      <c r="B33" s="47" t="s">
        <v>155</v>
      </c>
      <c r="C33" s="12"/>
      <c r="D33" s="11"/>
      <c r="E33" s="155"/>
      <c r="F33" s="155"/>
      <c r="G33" s="154"/>
      <c r="H33" s="178"/>
    </row>
    <row r="34" spans="1:8" s="24" customFormat="1" ht="36.75" customHeight="1" x14ac:dyDescent="0.25">
      <c r="A34" s="98">
        <v>1</v>
      </c>
      <c r="B34" s="46" t="s">
        <v>160</v>
      </c>
      <c r="C34" s="12"/>
      <c r="D34" s="11">
        <f>D35+D36+D37+D39</f>
        <v>15207</v>
      </c>
      <c r="E34" s="155"/>
      <c r="F34" s="155"/>
      <c r="G34" s="154"/>
      <c r="H34" s="178"/>
    </row>
    <row r="35" spans="1:8" s="24" customFormat="1" ht="27" customHeight="1" x14ac:dyDescent="0.25">
      <c r="A35" s="98">
        <v>1</v>
      </c>
      <c r="B35" s="92" t="s">
        <v>161</v>
      </c>
      <c r="C35" s="12"/>
      <c r="D35" s="8">
        <v>10681</v>
      </c>
      <c r="E35" s="155"/>
      <c r="F35" s="155"/>
      <c r="G35" s="154"/>
      <c r="H35" s="178"/>
    </row>
    <row r="36" spans="1:8" s="24" customFormat="1" ht="18.75" customHeight="1" x14ac:dyDescent="0.25">
      <c r="A36" s="98">
        <v>1</v>
      </c>
      <c r="B36" s="92" t="s">
        <v>162</v>
      </c>
      <c r="C36" s="12"/>
      <c r="D36" s="8">
        <v>4526</v>
      </c>
      <c r="E36" s="155"/>
      <c r="F36" s="155"/>
      <c r="G36" s="154"/>
      <c r="H36" s="178"/>
    </row>
    <row r="37" spans="1:8" s="24" customFormat="1" ht="30.75" customHeight="1" x14ac:dyDescent="0.25">
      <c r="A37" s="98">
        <v>1</v>
      </c>
      <c r="B37" s="92" t="s">
        <v>163</v>
      </c>
      <c r="C37" s="12"/>
      <c r="D37" s="8"/>
      <c r="E37" s="155"/>
      <c r="F37" s="155"/>
      <c r="G37" s="154"/>
      <c r="H37" s="178"/>
    </row>
    <row r="38" spans="1:8" s="24" customFormat="1" x14ac:dyDescent="0.25">
      <c r="A38" s="98">
        <v>1</v>
      </c>
      <c r="B38" s="92" t="s">
        <v>164</v>
      </c>
      <c r="C38" s="12"/>
      <c r="D38" s="8"/>
      <c r="E38" s="155"/>
      <c r="F38" s="155"/>
      <c r="G38" s="154"/>
      <c r="H38" s="178"/>
    </row>
    <row r="39" spans="1:8" s="24" customFormat="1" ht="30" x14ac:dyDescent="0.25">
      <c r="A39" s="98">
        <v>1</v>
      </c>
      <c r="B39" s="92" t="s">
        <v>165</v>
      </c>
      <c r="C39" s="12"/>
      <c r="D39" s="8"/>
      <c r="E39" s="155"/>
      <c r="F39" s="155"/>
      <c r="G39" s="154"/>
      <c r="H39" s="178"/>
    </row>
    <row r="40" spans="1:8" s="24" customFormat="1" x14ac:dyDescent="0.25">
      <c r="A40" s="98">
        <v>1</v>
      </c>
      <c r="B40" s="92" t="s">
        <v>164</v>
      </c>
      <c r="C40" s="12"/>
      <c r="D40" s="93"/>
      <c r="E40" s="155"/>
      <c r="F40" s="155"/>
      <c r="G40" s="154"/>
      <c r="H40" s="178"/>
    </row>
    <row r="41" spans="1:8" s="24" customFormat="1" ht="30" customHeight="1" x14ac:dyDescent="0.25">
      <c r="A41" s="98">
        <v>1</v>
      </c>
      <c r="B41" s="46" t="s">
        <v>166</v>
      </c>
      <c r="C41" s="12"/>
      <c r="D41" s="11">
        <f>SUM(D42,D43,D45)</f>
        <v>13875</v>
      </c>
      <c r="E41" s="155"/>
      <c r="F41" s="155"/>
      <c r="G41" s="154"/>
      <c r="H41" s="178"/>
    </row>
    <row r="42" spans="1:8" s="24" customFormat="1" ht="30" x14ac:dyDescent="0.25">
      <c r="A42" s="98">
        <v>1</v>
      </c>
      <c r="B42" s="92" t="s">
        <v>167</v>
      </c>
      <c r="C42" s="12"/>
      <c r="D42" s="11">
        <v>13875</v>
      </c>
      <c r="E42" s="155"/>
      <c r="F42" s="155"/>
      <c r="G42" s="154"/>
      <c r="H42" s="178"/>
    </row>
    <row r="43" spans="1:8" s="24" customFormat="1" ht="45" x14ac:dyDescent="0.25">
      <c r="A43" s="98">
        <v>1</v>
      </c>
      <c r="B43" s="92" t="s">
        <v>168</v>
      </c>
      <c r="C43" s="12"/>
      <c r="D43" s="94"/>
      <c r="E43" s="155"/>
      <c r="F43" s="155"/>
      <c r="G43" s="154"/>
      <c r="H43" s="178"/>
    </row>
    <row r="44" spans="1:8" s="24" customFormat="1" x14ac:dyDescent="0.25">
      <c r="A44" s="98">
        <v>1</v>
      </c>
      <c r="B44" s="92" t="s">
        <v>164</v>
      </c>
      <c r="C44" s="12"/>
      <c r="D44" s="94"/>
      <c r="E44" s="155"/>
      <c r="F44" s="155"/>
      <c r="G44" s="154"/>
      <c r="H44" s="178"/>
    </row>
    <row r="45" spans="1:8" s="24" customFormat="1" ht="45" x14ac:dyDescent="0.25">
      <c r="A45" s="98">
        <v>1</v>
      </c>
      <c r="B45" s="92" t="s">
        <v>169</v>
      </c>
      <c r="C45" s="12"/>
      <c r="D45" s="94"/>
      <c r="E45" s="155"/>
      <c r="F45" s="155"/>
      <c r="G45" s="154"/>
      <c r="H45" s="178"/>
    </row>
    <row r="46" spans="1:8" s="24" customFormat="1" x14ac:dyDescent="0.25">
      <c r="A46" s="98">
        <v>1</v>
      </c>
      <c r="B46" s="92" t="s">
        <v>164</v>
      </c>
      <c r="C46" s="12"/>
      <c r="D46" s="94"/>
      <c r="E46" s="155"/>
      <c r="F46" s="155"/>
      <c r="G46" s="154"/>
      <c r="H46" s="178"/>
    </row>
    <row r="47" spans="1:8" s="24" customFormat="1" ht="31.5" customHeight="1" x14ac:dyDescent="0.25">
      <c r="A47" s="98">
        <v>1</v>
      </c>
      <c r="B47" s="46" t="s">
        <v>170</v>
      </c>
      <c r="C47" s="12"/>
      <c r="D47" s="11"/>
      <c r="E47" s="155"/>
      <c r="F47" s="155"/>
      <c r="G47" s="154"/>
      <c r="H47" s="178"/>
    </row>
    <row r="48" spans="1:8" s="24" customFormat="1" ht="15.75" customHeight="1" x14ac:dyDescent="0.25">
      <c r="A48" s="98">
        <v>1</v>
      </c>
      <c r="B48" s="46" t="s">
        <v>171</v>
      </c>
      <c r="C48" s="12"/>
      <c r="D48" s="11"/>
      <c r="E48" s="155"/>
      <c r="F48" s="155"/>
      <c r="G48" s="154"/>
      <c r="H48" s="178"/>
    </row>
    <row r="49" spans="1:10" s="24" customFormat="1" ht="15.75" customHeight="1" x14ac:dyDescent="0.25">
      <c r="A49" s="98">
        <v>1</v>
      </c>
      <c r="B49" s="47" t="s">
        <v>172</v>
      </c>
      <c r="C49" s="12"/>
      <c r="D49" s="11">
        <v>2800</v>
      </c>
      <c r="E49" s="155"/>
      <c r="F49" s="155"/>
      <c r="G49" s="154"/>
      <c r="H49" s="178"/>
    </row>
    <row r="50" spans="1:10" s="24" customFormat="1" x14ac:dyDescent="0.25">
      <c r="A50" s="98">
        <v>1</v>
      </c>
      <c r="B50" s="13" t="s">
        <v>101</v>
      </c>
      <c r="C50" s="87"/>
      <c r="D50" s="8">
        <v>100</v>
      </c>
      <c r="E50" s="155"/>
      <c r="F50" s="155"/>
      <c r="G50" s="154"/>
      <c r="H50" s="178"/>
    </row>
    <row r="51" spans="1:10" s="24" customFormat="1" x14ac:dyDescent="0.25">
      <c r="A51" s="98">
        <v>1</v>
      </c>
      <c r="B51" s="49" t="s">
        <v>118</v>
      </c>
      <c r="C51" s="87"/>
      <c r="D51" s="93"/>
      <c r="E51" s="155"/>
      <c r="F51" s="155"/>
      <c r="G51" s="154"/>
      <c r="H51" s="178"/>
    </row>
    <row r="52" spans="1:10" ht="30" x14ac:dyDescent="0.25">
      <c r="A52" s="98">
        <v>1</v>
      </c>
      <c r="B52" s="13" t="s">
        <v>102</v>
      </c>
      <c r="C52" s="12"/>
      <c r="D52" s="11">
        <v>22500</v>
      </c>
      <c r="E52" s="11"/>
      <c r="F52" s="11"/>
      <c r="G52" s="11"/>
    </row>
    <row r="53" spans="1:10" x14ac:dyDescent="0.25">
      <c r="A53" s="98">
        <v>1</v>
      </c>
      <c r="B53" s="13" t="s">
        <v>173</v>
      </c>
      <c r="C53" s="12"/>
      <c r="D53" s="11">
        <v>15075</v>
      </c>
      <c r="E53" s="11"/>
      <c r="F53" s="11"/>
      <c r="G53" s="11"/>
    </row>
    <row r="54" spans="1:10" ht="45" x14ac:dyDescent="0.25">
      <c r="A54" s="98">
        <v>1</v>
      </c>
      <c r="B54" s="13" t="s">
        <v>223</v>
      </c>
      <c r="C54" s="12"/>
      <c r="D54" s="11">
        <v>10500</v>
      </c>
      <c r="E54" s="11"/>
      <c r="F54" s="11"/>
      <c r="G54" s="11"/>
    </row>
    <row r="55" spans="1:10" x14ac:dyDescent="0.25">
      <c r="A55" s="98">
        <v>1</v>
      </c>
      <c r="B55" s="96" t="s">
        <v>120</v>
      </c>
      <c r="C55" s="12"/>
      <c r="D55" s="52">
        <f>D32+ROUND(D50*3.2,0)+D52+D54</f>
        <v>65202</v>
      </c>
      <c r="E55" s="11"/>
      <c r="F55" s="11"/>
      <c r="G55" s="11"/>
    </row>
    <row r="56" spans="1:10" ht="19.5" customHeight="1" x14ac:dyDescent="0.25">
      <c r="A56" s="98">
        <v>1</v>
      </c>
      <c r="B56" s="97" t="s">
        <v>119</v>
      </c>
      <c r="C56" s="12"/>
      <c r="D56" s="52">
        <f>SUM(D30,D55)</f>
        <v>323527</v>
      </c>
      <c r="E56" s="11"/>
      <c r="F56" s="11"/>
      <c r="G56" s="11"/>
      <c r="I56" s="542"/>
      <c r="J56" s="542"/>
    </row>
    <row r="57" spans="1:10" x14ac:dyDescent="0.25">
      <c r="A57" s="98">
        <v>1</v>
      </c>
      <c r="B57" s="253" t="s">
        <v>103</v>
      </c>
      <c r="C57" s="12"/>
      <c r="D57" s="135">
        <f>SUM(D58:D63)</f>
        <v>6140</v>
      </c>
      <c r="E57" s="11"/>
      <c r="F57" s="11"/>
      <c r="G57" s="11"/>
    </row>
    <row r="58" spans="1:10" x14ac:dyDescent="0.25">
      <c r="A58" s="98">
        <v>1</v>
      </c>
      <c r="B58" s="254" t="s">
        <v>19</v>
      </c>
      <c r="C58" s="12"/>
      <c r="D58" s="11">
        <v>1500</v>
      </c>
      <c r="E58" s="11"/>
      <c r="F58" s="11"/>
      <c r="G58" s="11"/>
    </row>
    <row r="59" spans="1:10" ht="30" x14ac:dyDescent="0.25">
      <c r="A59" s="98">
        <v>1</v>
      </c>
      <c r="B59" s="424" t="s">
        <v>192</v>
      </c>
      <c r="C59" s="12"/>
      <c r="D59" s="11">
        <v>500</v>
      </c>
      <c r="E59" s="11"/>
      <c r="F59" s="11"/>
      <c r="G59" s="11"/>
    </row>
    <row r="60" spans="1:10" x14ac:dyDescent="0.25">
      <c r="A60" s="98"/>
      <c r="B60" s="424" t="s">
        <v>32</v>
      </c>
      <c r="C60" s="12"/>
      <c r="D60" s="11">
        <v>2390</v>
      </c>
      <c r="E60" s="11"/>
      <c r="F60" s="11"/>
      <c r="G60" s="11"/>
    </row>
    <row r="61" spans="1:10" ht="30" x14ac:dyDescent="0.25">
      <c r="A61" s="98"/>
      <c r="B61" s="424" t="s">
        <v>190</v>
      </c>
      <c r="C61" s="12"/>
      <c r="D61" s="11">
        <v>500</v>
      </c>
      <c r="E61" s="11"/>
      <c r="F61" s="11"/>
      <c r="G61" s="11"/>
    </row>
    <row r="62" spans="1:10" x14ac:dyDescent="0.25">
      <c r="A62" s="98">
        <v>1</v>
      </c>
      <c r="B62" s="424" t="s">
        <v>225</v>
      </c>
      <c r="C62" s="12"/>
      <c r="D62" s="11">
        <v>500</v>
      </c>
      <c r="E62" s="11"/>
      <c r="F62" s="11"/>
      <c r="G62" s="11"/>
    </row>
    <row r="63" spans="1:10" x14ac:dyDescent="0.25">
      <c r="A63" s="98">
        <v>1</v>
      </c>
      <c r="B63" s="424" t="s">
        <v>176</v>
      </c>
      <c r="C63" s="12"/>
      <c r="D63" s="11">
        <v>750</v>
      </c>
      <c r="E63" s="11"/>
      <c r="F63" s="11"/>
      <c r="G63" s="11"/>
    </row>
    <row r="64" spans="1:10" x14ac:dyDescent="0.25">
      <c r="A64" s="98">
        <v>1</v>
      </c>
      <c r="B64" s="29" t="s">
        <v>7</v>
      </c>
      <c r="C64" s="23"/>
      <c r="D64" s="11"/>
      <c r="E64" s="11"/>
      <c r="F64" s="11"/>
      <c r="G64" s="11"/>
    </row>
    <row r="65" spans="1:7" x14ac:dyDescent="0.25">
      <c r="A65" s="98">
        <v>1</v>
      </c>
      <c r="B65" s="30" t="s">
        <v>109</v>
      </c>
      <c r="C65" s="23"/>
      <c r="D65" s="11"/>
      <c r="E65" s="11"/>
      <c r="F65" s="11"/>
      <c r="G65" s="11"/>
    </row>
    <row r="66" spans="1:7" x14ac:dyDescent="0.25">
      <c r="A66" s="98">
        <v>1</v>
      </c>
      <c r="B66" s="70" t="s">
        <v>14</v>
      </c>
      <c r="C66" s="23">
        <v>300</v>
      </c>
      <c r="D66" s="179">
        <v>31</v>
      </c>
      <c r="E66" s="99">
        <v>9.8000000000000007</v>
      </c>
      <c r="F66" s="11">
        <f t="shared" ref="F66:F73" si="2">ROUND(G66/C66,0)</f>
        <v>1</v>
      </c>
      <c r="G66" s="11">
        <f t="shared" ref="G66:G73" si="3">ROUND(D66*E66,0)</f>
        <v>304</v>
      </c>
    </row>
    <row r="67" spans="1:7" x14ac:dyDescent="0.25">
      <c r="A67" s="98">
        <v>1</v>
      </c>
      <c r="B67" s="70" t="s">
        <v>12</v>
      </c>
      <c r="C67" s="23">
        <v>300</v>
      </c>
      <c r="D67" s="179">
        <v>50</v>
      </c>
      <c r="E67" s="99">
        <v>9</v>
      </c>
      <c r="F67" s="11">
        <f t="shared" si="2"/>
        <v>2</v>
      </c>
      <c r="G67" s="11">
        <f t="shared" si="3"/>
        <v>450</v>
      </c>
    </row>
    <row r="68" spans="1:7" x14ac:dyDescent="0.25">
      <c r="A68" s="98">
        <v>1</v>
      </c>
      <c r="B68" s="70" t="s">
        <v>86</v>
      </c>
      <c r="C68" s="23">
        <v>300</v>
      </c>
      <c r="D68" s="179">
        <f>160+2</f>
        <v>162</v>
      </c>
      <c r="E68" s="99">
        <v>9.5</v>
      </c>
      <c r="F68" s="11">
        <f t="shared" si="2"/>
        <v>5</v>
      </c>
      <c r="G68" s="11">
        <f t="shared" si="3"/>
        <v>1539</v>
      </c>
    </row>
    <row r="69" spans="1:7" x14ac:dyDescent="0.25">
      <c r="A69" s="98">
        <v>1</v>
      </c>
      <c r="B69" s="70" t="s">
        <v>13</v>
      </c>
      <c r="C69" s="23">
        <v>300</v>
      </c>
      <c r="D69" s="179">
        <v>70</v>
      </c>
      <c r="E69" s="99">
        <v>8</v>
      </c>
      <c r="F69" s="11">
        <f t="shared" si="2"/>
        <v>2</v>
      </c>
      <c r="G69" s="11">
        <f t="shared" si="3"/>
        <v>560</v>
      </c>
    </row>
    <row r="70" spans="1:7" x14ac:dyDescent="0.25">
      <c r="A70" s="98">
        <v>1</v>
      </c>
      <c r="B70" s="70" t="s">
        <v>11</v>
      </c>
      <c r="C70" s="23">
        <v>300</v>
      </c>
      <c r="D70" s="23">
        <v>57</v>
      </c>
      <c r="E70" s="99">
        <v>10.4</v>
      </c>
      <c r="F70" s="11">
        <f t="shared" si="2"/>
        <v>2</v>
      </c>
      <c r="G70" s="11">
        <f t="shared" si="3"/>
        <v>593</v>
      </c>
    </row>
    <row r="71" spans="1:7" x14ac:dyDescent="0.25">
      <c r="A71" s="98">
        <v>1</v>
      </c>
      <c r="B71" s="70" t="s">
        <v>21</v>
      </c>
      <c r="C71" s="23">
        <v>300</v>
      </c>
      <c r="D71" s="23">
        <v>35</v>
      </c>
      <c r="E71" s="99">
        <v>8.1999999999999993</v>
      </c>
      <c r="F71" s="11">
        <f t="shared" si="2"/>
        <v>1</v>
      </c>
      <c r="G71" s="11">
        <f t="shared" si="3"/>
        <v>287</v>
      </c>
    </row>
    <row r="72" spans="1:7" x14ac:dyDescent="0.25">
      <c r="A72" s="98">
        <v>1</v>
      </c>
      <c r="B72" s="70" t="s">
        <v>23</v>
      </c>
      <c r="C72" s="23">
        <v>300</v>
      </c>
      <c r="D72" s="44">
        <v>50</v>
      </c>
      <c r="E72" s="100">
        <v>6</v>
      </c>
      <c r="F72" s="11">
        <f t="shared" si="2"/>
        <v>1</v>
      </c>
      <c r="G72" s="11">
        <f t="shared" si="3"/>
        <v>300</v>
      </c>
    </row>
    <row r="73" spans="1:7" x14ac:dyDescent="0.25">
      <c r="A73" s="98">
        <v>1</v>
      </c>
      <c r="B73" s="70" t="s">
        <v>26</v>
      </c>
      <c r="C73" s="23">
        <v>300</v>
      </c>
      <c r="D73" s="44">
        <v>134</v>
      </c>
      <c r="E73" s="100">
        <v>28</v>
      </c>
      <c r="F73" s="11">
        <f t="shared" si="2"/>
        <v>13</v>
      </c>
      <c r="G73" s="11">
        <f t="shared" si="3"/>
        <v>3752</v>
      </c>
    </row>
    <row r="74" spans="1:7" x14ac:dyDescent="0.25">
      <c r="A74" s="98">
        <v>1</v>
      </c>
      <c r="B74" s="208" t="s">
        <v>9</v>
      </c>
      <c r="C74" s="73"/>
      <c r="D74" s="52">
        <f t="shared" ref="D74" si="4">SUM(D66:D73)</f>
        <v>589</v>
      </c>
      <c r="E74" s="83">
        <f>G74/D74</f>
        <v>13.217317487266554</v>
      </c>
      <c r="F74" s="52">
        <f>SUM(F66:F73)</f>
        <v>27</v>
      </c>
      <c r="G74" s="52">
        <f t="shared" ref="G74" si="5">SUM(G66:G73)</f>
        <v>7785</v>
      </c>
    </row>
    <row r="75" spans="1:7" x14ac:dyDescent="0.25">
      <c r="A75" s="98">
        <v>1</v>
      </c>
      <c r="B75" s="29" t="s">
        <v>20</v>
      </c>
      <c r="C75" s="73"/>
      <c r="D75" s="52"/>
      <c r="E75" s="83"/>
      <c r="F75" s="52"/>
      <c r="G75" s="52"/>
    </row>
    <row r="76" spans="1:7" x14ac:dyDescent="0.25">
      <c r="A76" s="98">
        <v>1</v>
      </c>
      <c r="B76" s="203" t="s">
        <v>36</v>
      </c>
      <c r="C76" s="23">
        <v>240</v>
      </c>
      <c r="D76" s="23">
        <v>1830</v>
      </c>
      <c r="E76" s="99">
        <v>8</v>
      </c>
      <c r="F76" s="11">
        <f>ROUND(G76/C76,0)</f>
        <v>61</v>
      </c>
      <c r="G76" s="11">
        <f>ROUND(D76*E76,0)</f>
        <v>14640</v>
      </c>
    </row>
    <row r="77" spans="1:7" x14ac:dyDescent="0.25">
      <c r="A77" s="98"/>
      <c r="B77" s="543" t="s">
        <v>111</v>
      </c>
      <c r="C77" s="23"/>
      <c r="D77" s="544">
        <f>D76</f>
        <v>1830</v>
      </c>
      <c r="E77" s="100">
        <f t="shared" ref="E77:G77" si="6">E76</f>
        <v>8</v>
      </c>
      <c r="F77" s="11">
        <f t="shared" si="6"/>
        <v>61</v>
      </c>
      <c r="G77" s="11">
        <f t="shared" si="6"/>
        <v>14640</v>
      </c>
    </row>
    <row r="78" spans="1:7" ht="19.5" customHeight="1" x14ac:dyDescent="0.25">
      <c r="A78" s="98">
        <v>1</v>
      </c>
      <c r="B78" s="38" t="s">
        <v>100</v>
      </c>
      <c r="C78" s="545"/>
      <c r="D78" s="52">
        <f>D74+D76</f>
        <v>2419</v>
      </c>
      <c r="E78" s="83">
        <f>G78/D78</f>
        <v>9.2703596527490699</v>
      </c>
      <c r="F78" s="52">
        <f>F74+F76</f>
        <v>88</v>
      </c>
      <c r="G78" s="52">
        <f>G74+G76</f>
        <v>22425</v>
      </c>
    </row>
    <row r="79" spans="1:7" ht="41.25" customHeight="1" x14ac:dyDescent="0.25">
      <c r="A79" s="98">
        <v>1</v>
      </c>
      <c r="B79" s="5" t="s">
        <v>126</v>
      </c>
      <c r="C79" s="109"/>
      <c r="D79" s="546">
        <v>30</v>
      </c>
      <c r="E79" s="547"/>
      <c r="F79" s="546"/>
      <c r="G79" s="546"/>
    </row>
    <row r="80" spans="1:7" ht="15.75" thickBot="1" x14ac:dyDescent="0.3">
      <c r="A80" s="98">
        <v>1</v>
      </c>
      <c r="B80" s="548" t="s">
        <v>10</v>
      </c>
      <c r="C80" s="549"/>
      <c r="D80" s="550"/>
      <c r="E80" s="550"/>
      <c r="F80" s="550"/>
      <c r="G80" s="550"/>
    </row>
    <row r="81" spans="1:8" x14ac:dyDescent="0.25">
      <c r="A81" s="98">
        <v>1</v>
      </c>
      <c r="B81" s="109"/>
      <c r="C81" s="62"/>
      <c r="D81" s="11"/>
      <c r="E81" s="11"/>
      <c r="F81" s="11"/>
      <c r="G81" s="11"/>
    </row>
    <row r="82" spans="1:8" s="98" customFormat="1" ht="29.25" x14ac:dyDescent="0.25">
      <c r="A82" s="98">
        <v>1</v>
      </c>
      <c r="B82" s="197" t="s">
        <v>81</v>
      </c>
      <c r="C82" s="73"/>
      <c r="D82" s="551"/>
      <c r="E82" s="11"/>
      <c r="F82" s="11"/>
      <c r="G82" s="11"/>
      <c r="H82" s="552"/>
    </row>
    <row r="83" spans="1:8" s="98" customFormat="1" x14ac:dyDescent="0.25">
      <c r="A83" s="98">
        <v>1</v>
      </c>
      <c r="B83" s="67" t="s">
        <v>4</v>
      </c>
      <c r="C83" s="73"/>
      <c r="D83" s="11"/>
      <c r="E83" s="11"/>
      <c r="F83" s="11"/>
      <c r="G83" s="11"/>
      <c r="H83" s="552"/>
    </row>
    <row r="84" spans="1:8" s="98" customFormat="1" x14ac:dyDescent="0.25">
      <c r="A84" s="98">
        <v>1</v>
      </c>
      <c r="B84" s="70" t="s">
        <v>21</v>
      </c>
      <c r="C84" s="7">
        <v>340</v>
      </c>
      <c r="D84" s="11">
        <v>1823</v>
      </c>
      <c r="E84" s="99">
        <v>9.6999999999999993</v>
      </c>
      <c r="F84" s="11">
        <f t="shared" ref="F84:F88" si="7">ROUND(G84/C84,0)</f>
        <v>52</v>
      </c>
      <c r="G84" s="11">
        <f t="shared" ref="G84:G88" si="8">ROUND(D84*E84,0)</f>
        <v>17683</v>
      </c>
      <c r="H84" s="552"/>
    </row>
    <row r="85" spans="1:8" s="98" customFormat="1" x14ac:dyDescent="0.25">
      <c r="A85" s="98">
        <v>1</v>
      </c>
      <c r="B85" s="34" t="s">
        <v>22</v>
      </c>
      <c r="C85" s="7">
        <v>340</v>
      </c>
      <c r="D85" s="11">
        <v>2216</v>
      </c>
      <c r="E85" s="99">
        <v>8.9</v>
      </c>
      <c r="F85" s="11">
        <f t="shared" si="7"/>
        <v>58</v>
      </c>
      <c r="G85" s="11">
        <f t="shared" si="8"/>
        <v>19722</v>
      </c>
      <c r="H85" s="552"/>
    </row>
    <row r="86" spans="1:8" s="98" customFormat="1" x14ac:dyDescent="0.25">
      <c r="A86" s="98">
        <v>1</v>
      </c>
      <c r="B86" s="34" t="s">
        <v>11</v>
      </c>
      <c r="C86" s="7">
        <v>340</v>
      </c>
      <c r="D86" s="11">
        <v>2131</v>
      </c>
      <c r="E86" s="99">
        <v>7.1</v>
      </c>
      <c r="F86" s="11">
        <f t="shared" si="7"/>
        <v>45</v>
      </c>
      <c r="G86" s="11">
        <f t="shared" si="8"/>
        <v>15130</v>
      </c>
      <c r="H86" s="552"/>
    </row>
    <row r="87" spans="1:8" s="98" customFormat="1" x14ac:dyDescent="0.25">
      <c r="A87" s="98">
        <v>1</v>
      </c>
      <c r="B87" s="34" t="s">
        <v>41</v>
      </c>
      <c r="C87" s="7">
        <v>340</v>
      </c>
      <c r="D87" s="11">
        <v>1384</v>
      </c>
      <c r="E87" s="99">
        <v>8.6</v>
      </c>
      <c r="F87" s="11">
        <f t="shared" si="7"/>
        <v>35</v>
      </c>
      <c r="G87" s="11">
        <f t="shared" si="8"/>
        <v>11902</v>
      </c>
      <c r="H87" s="552"/>
    </row>
    <row r="88" spans="1:8" s="98" customFormat="1" x14ac:dyDescent="0.25">
      <c r="A88" s="98">
        <v>1</v>
      </c>
      <c r="B88" s="70" t="s">
        <v>23</v>
      </c>
      <c r="C88" s="23">
        <v>340</v>
      </c>
      <c r="D88" s="11">
        <v>2088</v>
      </c>
      <c r="E88" s="99">
        <v>6.5</v>
      </c>
      <c r="F88" s="11">
        <f t="shared" si="7"/>
        <v>40</v>
      </c>
      <c r="G88" s="11">
        <f t="shared" si="8"/>
        <v>13572</v>
      </c>
      <c r="H88" s="552"/>
    </row>
    <row r="89" spans="1:8" x14ac:dyDescent="0.25">
      <c r="A89" s="98">
        <v>1</v>
      </c>
      <c r="B89" s="96" t="s">
        <v>5</v>
      </c>
      <c r="C89" s="23"/>
      <c r="D89" s="52">
        <f>SUM(D84:D88)</f>
        <v>9642</v>
      </c>
      <c r="E89" s="83">
        <f>G89/D89</f>
        <v>8.0905413814561289</v>
      </c>
      <c r="F89" s="52">
        <f>SUM(F84:F88)</f>
        <v>230</v>
      </c>
      <c r="G89" s="52">
        <f>SUM(G84:G88)</f>
        <v>78009</v>
      </c>
    </row>
    <row r="90" spans="1:8" s="79" customFormat="1" x14ac:dyDescent="0.25">
      <c r="A90" s="98">
        <v>1</v>
      </c>
      <c r="B90" s="75"/>
      <c r="C90" s="76"/>
      <c r="D90" s="77"/>
      <c r="E90" s="78"/>
      <c r="F90" s="11"/>
      <c r="G90" s="77"/>
      <c r="H90" s="389"/>
    </row>
    <row r="91" spans="1:8" s="79" customFormat="1" ht="14.25" x14ac:dyDescent="0.2">
      <c r="A91" s="98">
        <v>1</v>
      </c>
      <c r="B91" s="80"/>
      <c r="C91" s="81"/>
      <c r="D91" s="82"/>
      <c r="E91" s="83"/>
      <c r="F91" s="82"/>
      <c r="G91" s="82"/>
      <c r="H91" s="389"/>
    </row>
    <row r="92" spans="1:8" x14ac:dyDescent="0.25">
      <c r="A92" s="98">
        <v>1</v>
      </c>
      <c r="B92" s="84" t="s">
        <v>6</v>
      </c>
      <c r="C92" s="553"/>
      <c r="D92" s="554"/>
      <c r="E92" s="11"/>
      <c r="F92" s="11"/>
      <c r="G92" s="11"/>
    </row>
    <row r="93" spans="1:8" ht="30" x14ac:dyDescent="0.25">
      <c r="A93" s="98">
        <v>1</v>
      </c>
      <c r="B93" s="47" t="s">
        <v>241</v>
      </c>
      <c r="C93" s="553"/>
      <c r="D93" s="554"/>
      <c r="E93" s="11"/>
      <c r="F93" s="11"/>
      <c r="G93" s="11"/>
    </row>
    <row r="94" spans="1:8" x14ac:dyDescent="0.25">
      <c r="A94" s="98">
        <v>1</v>
      </c>
      <c r="B94" s="13" t="s">
        <v>101</v>
      </c>
      <c r="C94" s="553"/>
      <c r="D94" s="554"/>
      <c r="E94" s="11"/>
      <c r="F94" s="11"/>
      <c r="G94" s="11"/>
    </row>
    <row r="95" spans="1:8" ht="30" x14ac:dyDescent="0.25">
      <c r="A95" s="98">
        <v>1</v>
      </c>
      <c r="B95" s="13" t="s">
        <v>102</v>
      </c>
      <c r="C95" s="553"/>
      <c r="D95" s="555"/>
      <c r="E95" s="11"/>
      <c r="F95" s="11"/>
      <c r="G95" s="11"/>
    </row>
    <row r="96" spans="1:8" x14ac:dyDescent="0.25">
      <c r="A96" s="98">
        <v>1</v>
      </c>
      <c r="B96" s="376" t="s">
        <v>119</v>
      </c>
      <c r="C96" s="553"/>
      <c r="D96" s="556">
        <f>D95</f>
        <v>0</v>
      </c>
      <c r="E96" s="11"/>
      <c r="F96" s="11"/>
      <c r="G96" s="11"/>
    </row>
    <row r="97" spans="1:8" x14ac:dyDescent="0.25">
      <c r="A97" s="98">
        <v>1</v>
      </c>
      <c r="B97" s="253" t="s">
        <v>103</v>
      </c>
      <c r="C97" s="553"/>
      <c r="D97" s="557">
        <f>SUM(D98:D99)</f>
        <v>2500</v>
      </c>
      <c r="E97" s="11"/>
      <c r="F97" s="11"/>
      <c r="G97" s="11"/>
    </row>
    <row r="98" spans="1:8" x14ac:dyDescent="0.25">
      <c r="A98" s="98">
        <v>1</v>
      </c>
      <c r="B98" s="254" t="s">
        <v>19</v>
      </c>
      <c r="C98" s="553"/>
      <c r="D98" s="555">
        <v>2400</v>
      </c>
      <c r="E98" s="11"/>
      <c r="F98" s="11"/>
      <c r="G98" s="11"/>
    </row>
    <row r="99" spans="1:8" ht="30" x14ac:dyDescent="0.25">
      <c r="A99" s="98">
        <v>1</v>
      </c>
      <c r="B99" s="424" t="s">
        <v>192</v>
      </c>
      <c r="C99" s="553"/>
      <c r="D99" s="555">
        <v>100</v>
      </c>
      <c r="E99" s="11"/>
      <c r="F99" s="11"/>
      <c r="G99" s="11"/>
    </row>
    <row r="100" spans="1:8" ht="19.5" customHeight="1" x14ac:dyDescent="0.25">
      <c r="A100" s="98">
        <v>1</v>
      </c>
      <c r="B100" s="29" t="s">
        <v>7</v>
      </c>
      <c r="C100" s="23"/>
      <c r="D100" s="11"/>
      <c r="E100" s="99"/>
      <c r="F100" s="11"/>
      <c r="G100" s="11"/>
    </row>
    <row r="101" spans="1:8" x14ac:dyDescent="0.25">
      <c r="A101" s="98">
        <v>1</v>
      </c>
      <c r="B101" s="30" t="s">
        <v>109</v>
      </c>
      <c r="C101" s="23"/>
      <c r="D101" s="11"/>
      <c r="E101" s="99"/>
      <c r="F101" s="11"/>
      <c r="G101" s="11"/>
    </row>
    <row r="102" spans="1:8" x14ac:dyDescent="0.25">
      <c r="A102" s="98">
        <v>1</v>
      </c>
      <c r="B102" s="70" t="s">
        <v>21</v>
      </c>
      <c r="C102" s="23">
        <v>300</v>
      </c>
      <c r="D102" s="179">
        <v>115</v>
      </c>
      <c r="E102" s="99">
        <v>8</v>
      </c>
      <c r="F102" s="11">
        <f>ROUND(G102/C102,0)</f>
        <v>3</v>
      </c>
      <c r="G102" s="11">
        <f>ROUND(D102*E102,0)</f>
        <v>920</v>
      </c>
    </row>
    <row r="103" spans="1:8" x14ac:dyDescent="0.25">
      <c r="A103" s="98">
        <v>1</v>
      </c>
      <c r="B103" s="70" t="s">
        <v>23</v>
      </c>
      <c r="C103" s="23">
        <v>300</v>
      </c>
      <c r="D103" s="179">
        <v>1280</v>
      </c>
      <c r="E103" s="99">
        <v>4</v>
      </c>
      <c r="F103" s="11">
        <f>ROUND(G103/C103,0)</f>
        <v>17</v>
      </c>
      <c r="G103" s="11">
        <f>ROUND(D103*E103,0)</f>
        <v>5120</v>
      </c>
    </row>
    <row r="104" spans="1:8" x14ac:dyDescent="0.25">
      <c r="A104" s="98">
        <v>1</v>
      </c>
      <c r="B104" s="101" t="s">
        <v>9</v>
      </c>
      <c r="C104" s="101"/>
      <c r="D104" s="102">
        <f>D102+D103</f>
        <v>1395</v>
      </c>
      <c r="E104" s="83">
        <f t="shared" ref="E104:E105" si="9">G104/D104</f>
        <v>4.3297491039426523</v>
      </c>
      <c r="F104" s="102">
        <f>F102+F103</f>
        <v>20</v>
      </c>
      <c r="G104" s="102">
        <f>G102+G103</f>
        <v>6040</v>
      </c>
    </row>
    <row r="105" spans="1:8" ht="16.5" customHeight="1" x14ac:dyDescent="0.25">
      <c r="A105" s="98">
        <v>1</v>
      </c>
      <c r="B105" s="38" t="s">
        <v>100</v>
      </c>
      <c r="C105" s="545"/>
      <c r="D105" s="52">
        <f t="shared" ref="D105" si="10">D104</f>
        <v>1395</v>
      </c>
      <c r="E105" s="83">
        <f t="shared" si="9"/>
        <v>4.3297491039426523</v>
      </c>
      <c r="F105" s="52">
        <f t="shared" ref="F105:G105" si="11">F104</f>
        <v>20</v>
      </c>
      <c r="G105" s="52">
        <f t="shared" si="11"/>
        <v>6040</v>
      </c>
    </row>
    <row r="106" spans="1:8" s="98" customFormat="1" ht="14.25" x14ac:dyDescent="0.2">
      <c r="A106" s="98">
        <v>1</v>
      </c>
      <c r="B106" s="558" t="s">
        <v>10</v>
      </c>
      <c r="C106" s="559"/>
      <c r="D106" s="559"/>
      <c r="E106" s="559"/>
      <c r="F106" s="559"/>
      <c r="G106" s="559"/>
      <c r="H106" s="552"/>
    </row>
    <row r="107" spans="1:8" s="98" customFormat="1" ht="22.5" customHeight="1" x14ac:dyDescent="0.25">
      <c r="A107" s="98">
        <v>1</v>
      </c>
      <c r="B107" s="560" t="s">
        <v>105</v>
      </c>
      <c r="C107" s="73"/>
      <c r="D107" s="11"/>
      <c r="E107" s="11"/>
      <c r="F107" s="11"/>
      <c r="G107" s="11"/>
      <c r="H107" s="552"/>
    </row>
    <row r="108" spans="1:8" s="98" customFormat="1" x14ac:dyDescent="0.25">
      <c r="A108" s="98">
        <v>1</v>
      </c>
      <c r="B108" s="67" t="s">
        <v>4</v>
      </c>
      <c r="C108" s="73"/>
      <c r="D108" s="11"/>
      <c r="E108" s="11"/>
      <c r="F108" s="11"/>
      <c r="G108" s="11"/>
      <c r="H108" s="552"/>
    </row>
    <row r="109" spans="1:8" s="98" customFormat="1" x14ac:dyDescent="0.25">
      <c r="A109" s="98">
        <v>1</v>
      </c>
      <c r="B109" s="70" t="s">
        <v>27</v>
      </c>
      <c r="C109" s="23">
        <v>300</v>
      </c>
      <c r="D109" s="11">
        <f>1860+25</f>
        <v>1885</v>
      </c>
      <c r="E109" s="99">
        <v>5.7</v>
      </c>
      <c r="F109" s="11">
        <f>ROUND(G109/C109,0)</f>
        <v>36</v>
      </c>
      <c r="G109" s="11">
        <f>ROUND(D109*E109,0)</f>
        <v>10745</v>
      </c>
      <c r="H109" s="552"/>
    </row>
    <row r="110" spans="1:8" x14ac:dyDescent="0.25">
      <c r="A110" s="98">
        <v>1</v>
      </c>
      <c r="B110" s="70" t="s">
        <v>24</v>
      </c>
      <c r="C110" s="23">
        <v>340</v>
      </c>
      <c r="D110" s="11">
        <v>1385</v>
      </c>
      <c r="E110" s="99">
        <v>6</v>
      </c>
      <c r="F110" s="11">
        <f>ROUND(G110/C110,0)</f>
        <v>24</v>
      </c>
      <c r="G110" s="11">
        <f>ROUND(D110*E110,0)</f>
        <v>8310</v>
      </c>
    </row>
    <row r="111" spans="1:8" x14ac:dyDescent="0.25">
      <c r="A111" s="98"/>
      <c r="B111" s="26" t="s">
        <v>140</v>
      </c>
      <c r="C111" s="76">
        <v>330</v>
      </c>
      <c r="D111" s="77">
        <v>23</v>
      </c>
      <c r="E111" s="78">
        <v>8</v>
      </c>
      <c r="F111" s="11">
        <f>ROUND(G111/C111,0)</f>
        <v>1</v>
      </c>
      <c r="G111" s="77">
        <f>ROUND(D111*E111,0)</f>
        <v>184</v>
      </c>
    </row>
    <row r="112" spans="1:8" x14ac:dyDescent="0.25">
      <c r="A112" s="98">
        <v>1</v>
      </c>
      <c r="B112" s="96" t="s">
        <v>5</v>
      </c>
      <c r="C112" s="73"/>
      <c r="D112" s="52">
        <f>SUM(D109:D111)</f>
        <v>3293</v>
      </c>
      <c r="E112" s="83">
        <f>G112/D112</f>
        <v>5.8423929547525058</v>
      </c>
      <c r="F112" s="52">
        <f>SUM(F109:F111)</f>
        <v>61</v>
      </c>
      <c r="G112" s="52">
        <f>SUM(G109:G111)</f>
        <v>19239</v>
      </c>
    </row>
    <row r="113" spans="1:8" s="98" customFormat="1" x14ac:dyDescent="0.25">
      <c r="A113" s="98">
        <v>1</v>
      </c>
      <c r="B113" s="84" t="s">
        <v>143</v>
      </c>
      <c r="C113" s="12"/>
      <c r="D113" s="11"/>
      <c r="E113" s="11"/>
      <c r="F113" s="11"/>
      <c r="G113" s="11"/>
      <c r="H113" s="552"/>
    </row>
    <row r="114" spans="1:8" s="98" customFormat="1" ht="30" x14ac:dyDescent="0.25">
      <c r="A114" s="98">
        <v>1</v>
      </c>
      <c r="B114" s="47" t="s">
        <v>241</v>
      </c>
      <c r="C114" s="12"/>
      <c r="D114" s="11">
        <f>D116+D115/2.7</f>
        <v>49698.666666666664</v>
      </c>
      <c r="E114" s="11"/>
      <c r="F114" s="11"/>
      <c r="G114" s="11"/>
      <c r="H114" s="552"/>
    </row>
    <row r="115" spans="1:8" s="98" customFormat="1" x14ac:dyDescent="0.25">
      <c r="A115" s="98">
        <v>1</v>
      </c>
      <c r="B115" s="47" t="s">
        <v>215</v>
      </c>
      <c r="C115" s="48"/>
      <c r="D115" s="11">
        <v>3150</v>
      </c>
      <c r="E115" s="48"/>
      <c r="F115" s="48"/>
      <c r="G115" s="48"/>
      <c r="H115" s="552"/>
    </row>
    <row r="116" spans="1:8" s="98" customFormat="1" x14ac:dyDescent="0.25">
      <c r="A116" s="98">
        <v>1</v>
      </c>
      <c r="B116" s="47" t="s">
        <v>172</v>
      </c>
      <c r="C116" s="12"/>
      <c r="D116" s="11">
        <v>48532</v>
      </c>
      <c r="E116" s="11"/>
      <c r="F116" s="11"/>
      <c r="G116" s="11"/>
      <c r="H116" s="552"/>
    </row>
    <row r="117" spans="1:8" s="98" customFormat="1" x14ac:dyDescent="0.25">
      <c r="A117" s="98">
        <v>1</v>
      </c>
      <c r="B117" s="13" t="s">
        <v>101</v>
      </c>
      <c r="C117" s="12"/>
      <c r="D117" s="11">
        <f>D118+D119</f>
        <v>28211</v>
      </c>
      <c r="E117" s="11"/>
      <c r="F117" s="11"/>
      <c r="G117" s="11"/>
      <c r="H117" s="552"/>
    </row>
    <row r="118" spans="1:8" s="98" customFormat="1" x14ac:dyDescent="0.25">
      <c r="A118" s="98">
        <v>1</v>
      </c>
      <c r="B118" s="13" t="s">
        <v>203</v>
      </c>
      <c r="C118" s="12"/>
      <c r="D118" s="11">
        <v>27611</v>
      </c>
      <c r="E118" s="11"/>
      <c r="F118" s="11"/>
      <c r="G118" s="11"/>
      <c r="H118" s="552"/>
    </row>
    <row r="119" spans="1:8" s="98" customFormat="1" x14ac:dyDescent="0.25">
      <c r="A119" s="98">
        <v>1</v>
      </c>
      <c r="B119" s="13" t="s">
        <v>205</v>
      </c>
      <c r="C119" s="12"/>
      <c r="D119" s="11">
        <f>D120/8.5</f>
        <v>600</v>
      </c>
      <c r="E119" s="11"/>
      <c r="F119" s="11"/>
      <c r="G119" s="11"/>
      <c r="H119" s="552"/>
    </row>
    <row r="120" spans="1:8" s="98" customFormat="1" x14ac:dyDescent="0.25">
      <c r="A120" s="98">
        <v>1</v>
      </c>
      <c r="B120" s="49" t="s">
        <v>204</v>
      </c>
      <c r="C120" s="12"/>
      <c r="D120" s="11">
        <f>10162-2162-2900</f>
        <v>5100</v>
      </c>
      <c r="E120" s="11"/>
      <c r="F120" s="11"/>
      <c r="G120" s="11"/>
      <c r="H120" s="552"/>
    </row>
    <row r="121" spans="1:8" s="98" customFormat="1" ht="30" x14ac:dyDescent="0.25">
      <c r="A121" s="98">
        <v>1</v>
      </c>
      <c r="B121" s="13" t="s">
        <v>102</v>
      </c>
      <c r="C121" s="12"/>
      <c r="D121" s="11"/>
      <c r="E121" s="11"/>
      <c r="F121" s="11"/>
      <c r="G121" s="11"/>
      <c r="H121" s="552"/>
    </row>
    <row r="122" spans="1:8" s="98" customFormat="1" ht="45" x14ac:dyDescent="0.25">
      <c r="B122" s="561" t="s">
        <v>223</v>
      </c>
      <c r="C122" s="12"/>
      <c r="D122" s="11">
        <v>250</v>
      </c>
      <c r="E122" s="11"/>
      <c r="F122" s="11"/>
      <c r="G122" s="11"/>
      <c r="H122" s="552"/>
    </row>
    <row r="123" spans="1:8" s="98" customFormat="1" x14ac:dyDescent="0.25">
      <c r="A123" s="98">
        <v>1</v>
      </c>
      <c r="B123" s="376" t="s">
        <v>119</v>
      </c>
      <c r="C123" s="12"/>
      <c r="D123" s="87">
        <f>D114+ROUND(D118*3.2,0)+D120/3.9+D122</f>
        <v>139611.35897435897</v>
      </c>
      <c r="E123" s="11"/>
      <c r="F123" s="11"/>
      <c r="G123" s="11"/>
      <c r="H123" s="552"/>
    </row>
    <row r="124" spans="1:8" s="98" customFormat="1" x14ac:dyDescent="0.25">
      <c r="A124" s="98">
        <v>1</v>
      </c>
      <c r="B124" s="29" t="s">
        <v>7</v>
      </c>
      <c r="C124" s="73"/>
      <c r="D124" s="11"/>
      <c r="E124" s="11"/>
      <c r="F124" s="11"/>
      <c r="G124" s="11"/>
      <c r="H124" s="552"/>
    </row>
    <row r="125" spans="1:8" s="98" customFormat="1" x14ac:dyDescent="0.25">
      <c r="A125" s="98">
        <v>1</v>
      </c>
      <c r="B125" s="124" t="s">
        <v>109</v>
      </c>
      <c r="C125" s="73"/>
      <c r="D125" s="11"/>
      <c r="E125" s="11"/>
      <c r="F125" s="11"/>
      <c r="G125" s="11"/>
      <c r="H125" s="552"/>
    </row>
    <row r="126" spans="1:8" s="98" customFormat="1" x14ac:dyDescent="0.25">
      <c r="A126" s="98">
        <v>1</v>
      </c>
      <c r="B126" s="34" t="s">
        <v>24</v>
      </c>
      <c r="C126" s="23">
        <v>300</v>
      </c>
      <c r="D126" s="11">
        <f>900-250</f>
        <v>650</v>
      </c>
      <c r="E126" s="99">
        <v>7.9</v>
      </c>
      <c r="F126" s="11">
        <f>ROUND(G126/C126,0)</f>
        <v>17</v>
      </c>
      <c r="G126" s="11">
        <f>ROUND(D126*E126,0)</f>
        <v>5135</v>
      </c>
      <c r="H126" s="552"/>
    </row>
    <row r="127" spans="1:8" s="98" customFormat="1" x14ac:dyDescent="0.25">
      <c r="A127" s="98">
        <v>1</v>
      </c>
      <c r="B127" s="208" t="s">
        <v>9</v>
      </c>
      <c r="C127" s="23"/>
      <c r="D127" s="52">
        <f>D126</f>
        <v>650</v>
      </c>
      <c r="E127" s="83">
        <f>G127/D127</f>
        <v>7.9</v>
      </c>
      <c r="F127" s="52">
        <f>F126</f>
        <v>17</v>
      </c>
      <c r="G127" s="52">
        <f>G126</f>
        <v>5135</v>
      </c>
      <c r="H127" s="552"/>
    </row>
    <row r="128" spans="1:8" s="98" customFormat="1" x14ac:dyDescent="0.25">
      <c r="A128" s="98">
        <v>1</v>
      </c>
      <c r="B128" s="30" t="s">
        <v>20</v>
      </c>
      <c r="C128" s="23"/>
      <c r="D128" s="52"/>
      <c r="E128" s="83"/>
      <c r="F128" s="52"/>
      <c r="G128" s="52"/>
      <c r="H128" s="552"/>
    </row>
    <row r="129" spans="1:8" s="98" customFormat="1" x14ac:dyDescent="0.25">
      <c r="A129" s="98">
        <v>1</v>
      </c>
      <c r="B129" s="34" t="s">
        <v>24</v>
      </c>
      <c r="C129" s="23">
        <v>240</v>
      </c>
      <c r="D129" s="11">
        <f>255+250</f>
        <v>505</v>
      </c>
      <c r="E129" s="99">
        <v>7.9</v>
      </c>
      <c r="F129" s="11">
        <f>ROUND(G129/C129,0)</f>
        <v>17</v>
      </c>
      <c r="G129" s="11">
        <f>ROUND(D129*E129,0)</f>
        <v>3990</v>
      </c>
      <c r="H129" s="552"/>
    </row>
    <row r="130" spans="1:8" s="98" customFormat="1" x14ac:dyDescent="0.25">
      <c r="A130" s="98">
        <v>1</v>
      </c>
      <c r="B130" s="562" t="s">
        <v>23</v>
      </c>
      <c r="C130" s="23">
        <v>240</v>
      </c>
      <c r="D130" s="11">
        <v>150</v>
      </c>
      <c r="E130" s="99">
        <v>4</v>
      </c>
      <c r="F130" s="11">
        <f>ROUND(G130/C130,0)</f>
        <v>3</v>
      </c>
      <c r="G130" s="11">
        <f>ROUND(D130*E130,0)</f>
        <v>600</v>
      </c>
      <c r="H130" s="552"/>
    </row>
    <row r="131" spans="1:8" s="98" customFormat="1" x14ac:dyDescent="0.25">
      <c r="A131" s="98">
        <v>1</v>
      </c>
      <c r="B131" s="104" t="s">
        <v>111</v>
      </c>
      <c r="C131" s="28"/>
      <c r="D131" s="102">
        <f>D129+D130</f>
        <v>655</v>
      </c>
      <c r="E131" s="83">
        <f t="shared" ref="E131:E132" si="12">G131/D131</f>
        <v>7.0076335877862599</v>
      </c>
      <c r="F131" s="102">
        <f t="shared" ref="F131:G131" si="13">F129+F130</f>
        <v>20</v>
      </c>
      <c r="G131" s="102">
        <f t="shared" si="13"/>
        <v>4590</v>
      </c>
      <c r="H131" s="552"/>
    </row>
    <row r="132" spans="1:8" ht="18.75" customHeight="1" thickBot="1" x14ac:dyDescent="0.3">
      <c r="A132" s="98">
        <v>1</v>
      </c>
      <c r="B132" s="38" t="s">
        <v>99</v>
      </c>
      <c r="C132" s="129"/>
      <c r="D132" s="563">
        <f>D127+D131</f>
        <v>1305</v>
      </c>
      <c r="E132" s="445">
        <f t="shared" si="12"/>
        <v>7.4521072796934869</v>
      </c>
      <c r="F132" s="563">
        <f>F127+F131</f>
        <v>37</v>
      </c>
      <c r="G132" s="563">
        <f>G127+G131</f>
        <v>9725</v>
      </c>
    </row>
    <row r="133" spans="1:8" s="307" customFormat="1" thickBot="1" x14ac:dyDescent="0.25">
      <c r="A133" s="98">
        <v>1</v>
      </c>
      <c r="B133" s="564" t="s">
        <v>10</v>
      </c>
      <c r="C133" s="143"/>
      <c r="D133" s="185"/>
      <c r="E133" s="185"/>
      <c r="F133" s="185"/>
      <c r="G133" s="185"/>
      <c r="H133" s="565"/>
    </row>
    <row r="134" spans="1:8" x14ac:dyDescent="0.25">
      <c r="A134" s="98">
        <v>1</v>
      </c>
      <c r="B134" s="566"/>
      <c r="C134" s="539"/>
      <c r="D134" s="388"/>
      <c r="E134" s="388"/>
      <c r="F134" s="388"/>
      <c r="G134" s="388"/>
    </row>
    <row r="135" spans="1:8" x14ac:dyDescent="0.25">
      <c r="A135" s="98">
        <v>1</v>
      </c>
      <c r="B135" s="560" t="s">
        <v>106</v>
      </c>
      <c r="C135" s="73"/>
      <c r="D135" s="11"/>
      <c r="E135" s="11"/>
      <c r="F135" s="11"/>
      <c r="G135" s="11"/>
    </row>
    <row r="136" spans="1:8" x14ac:dyDescent="0.25">
      <c r="A136" s="98">
        <v>1</v>
      </c>
      <c r="B136" s="84" t="s">
        <v>143</v>
      </c>
      <c r="C136" s="12"/>
      <c r="D136" s="11"/>
      <c r="E136" s="11"/>
      <c r="F136" s="11"/>
      <c r="G136" s="11"/>
    </row>
    <row r="137" spans="1:8" ht="30" x14ac:dyDescent="0.25">
      <c r="A137" s="98">
        <v>1</v>
      </c>
      <c r="B137" s="47" t="s">
        <v>241</v>
      </c>
      <c r="C137" s="12"/>
      <c r="D137" s="11">
        <f>D138/2.7</f>
        <v>2242.2222222222222</v>
      </c>
      <c r="E137" s="11"/>
      <c r="F137" s="11"/>
      <c r="G137" s="11"/>
    </row>
    <row r="138" spans="1:8" x14ac:dyDescent="0.25">
      <c r="A138" s="98">
        <v>1</v>
      </c>
      <c r="B138" s="47" t="s">
        <v>215</v>
      </c>
      <c r="C138" s="48"/>
      <c r="D138" s="11">
        <v>6054</v>
      </c>
      <c r="E138" s="48"/>
      <c r="F138" s="48"/>
      <c r="G138" s="48"/>
    </row>
    <row r="139" spans="1:8" x14ac:dyDescent="0.25">
      <c r="A139" s="98">
        <v>1</v>
      </c>
      <c r="B139" s="13" t="s">
        <v>101</v>
      </c>
      <c r="C139" s="12"/>
      <c r="D139" s="11">
        <f>(D140+D141)/8.5</f>
        <v>48009.058823529413</v>
      </c>
      <c r="E139" s="11"/>
      <c r="F139" s="11"/>
      <c r="G139" s="11"/>
    </row>
    <row r="140" spans="1:8" x14ac:dyDescent="0.25">
      <c r="A140" s="98">
        <v>1</v>
      </c>
      <c r="B140" s="567" t="s">
        <v>206</v>
      </c>
      <c r="C140" s="12"/>
      <c r="D140" s="11">
        <v>401712</v>
      </c>
      <c r="E140" s="11"/>
      <c r="F140" s="11"/>
      <c r="G140" s="11"/>
    </row>
    <row r="141" spans="1:8" x14ac:dyDescent="0.25">
      <c r="A141" s="98">
        <v>1</v>
      </c>
      <c r="B141" s="567" t="s">
        <v>207</v>
      </c>
      <c r="C141" s="12"/>
      <c r="D141" s="11">
        <v>6365</v>
      </c>
      <c r="E141" s="11"/>
      <c r="F141" s="11"/>
      <c r="G141" s="11"/>
    </row>
    <row r="142" spans="1:8" ht="30" x14ac:dyDescent="0.25">
      <c r="A142" s="98">
        <v>1</v>
      </c>
      <c r="B142" s="13" t="s">
        <v>102</v>
      </c>
      <c r="C142" s="12"/>
      <c r="D142" s="11"/>
      <c r="E142" s="11"/>
      <c r="F142" s="11"/>
      <c r="G142" s="11"/>
    </row>
    <row r="143" spans="1:8" x14ac:dyDescent="0.25">
      <c r="A143" s="98">
        <v>1</v>
      </c>
      <c r="B143" s="376" t="s">
        <v>119</v>
      </c>
      <c r="C143" s="12"/>
      <c r="D143" s="52">
        <f>D137+ROUND((D140+D141)/3.9,0)+D142</f>
        <v>106877.22222222222</v>
      </c>
      <c r="E143" s="11"/>
      <c r="F143" s="11"/>
      <c r="G143" s="11"/>
    </row>
    <row r="144" spans="1:8" ht="15.75" thickBot="1" x14ac:dyDescent="0.3">
      <c r="A144" s="98">
        <v>1</v>
      </c>
      <c r="B144" s="568" t="s">
        <v>10</v>
      </c>
      <c r="C144" s="569"/>
      <c r="D144" s="569"/>
      <c r="E144" s="569"/>
      <c r="F144" s="569"/>
      <c r="G144" s="569"/>
    </row>
    <row r="145" spans="1:8" ht="29.25" x14ac:dyDescent="0.25">
      <c r="A145" s="98">
        <v>1</v>
      </c>
      <c r="B145" s="570" t="s">
        <v>248</v>
      </c>
      <c r="C145" s="571"/>
      <c r="D145" s="388"/>
      <c r="E145" s="388"/>
      <c r="F145" s="388"/>
      <c r="G145" s="388"/>
    </row>
    <row r="146" spans="1:8" x14ac:dyDescent="0.25">
      <c r="A146" s="98">
        <v>1</v>
      </c>
      <c r="B146" s="67" t="s">
        <v>4</v>
      </c>
      <c r="C146" s="7"/>
      <c r="D146" s="11"/>
      <c r="E146" s="572"/>
      <c r="F146" s="11"/>
      <c r="G146" s="11"/>
    </row>
    <row r="147" spans="1:8" x14ac:dyDescent="0.25">
      <c r="A147" s="98">
        <v>1</v>
      </c>
      <c r="B147" s="75" t="s">
        <v>66</v>
      </c>
      <c r="C147" s="251">
        <v>340</v>
      </c>
      <c r="D147" s="11">
        <v>690</v>
      </c>
      <c r="E147" s="573">
        <v>10</v>
      </c>
      <c r="F147" s="11">
        <f t="shared" ref="F147:F158" si="14">ROUND(G147/C147,0)</f>
        <v>20</v>
      </c>
      <c r="G147" s="11">
        <f t="shared" ref="G147:G158" si="15">ROUND(D147*E147,0)</f>
        <v>6900</v>
      </c>
    </row>
    <row r="148" spans="1:8" x14ac:dyDescent="0.25">
      <c r="A148" s="98">
        <v>1</v>
      </c>
      <c r="B148" s="75" t="s">
        <v>53</v>
      </c>
      <c r="C148" s="251">
        <v>340</v>
      </c>
      <c r="D148" s="11">
        <v>46</v>
      </c>
      <c r="E148" s="573">
        <v>9.5</v>
      </c>
      <c r="F148" s="11">
        <f t="shared" si="14"/>
        <v>1</v>
      </c>
      <c r="G148" s="11">
        <f t="shared" si="15"/>
        <v>437</v>
      </c>
    </row>
    <row r="149" spans="1:8" x14ac:dyDescent="0.25">
      <c r="A149" s="98">
        <v>1</v>
      </c>
      <c r="B149" s="75" t="s">
        <v>23</v>
      </c>
      <c r="C149" s="251">
        <v>340</v>
      </c>
      <c r="D149" s="11">
        <v>80</v>
      </c>
      <c r="E149" s="573">
        <v>6.3</v>
      </c>
      <c r="F149" s="11">
        <f t="shared" si="14"/>
        <v>1</v>
      </c>
      <c r="G149" s="11">
        <f t="shared" si="15"/>
        <v>504</v>
      </c>
    </row>
    <row r="150" spans="1:8" x14ac:dyDescent="0.25">
      <c r="A150" s="98">
        <v>1</v>
      </c>
      <c r="B150" s="75" t="s">
        <v>22</v>
      </c>
      <c r="C150" s="251">
        <v>340</v>
      </c>
      <c r="D150" s="11">
        <v>800</v>
      </c>
      <c r="E150" s="573">
        <v>10</v>
      </c>
      <c r="F150" s="11">
        <f t="shared" si="14"/>
        <v>24</v>
      </c>
      <c r="G150" s="11">
        <f t="shared" si="15"/>
        <v>8000</v>
      </c>
    </row>
    <row r="151" spans="1:8" x14ac:dyDescent="0.25">
      <c r="A151" s="98">
        <v>1</v>
      </c>
      <c r="B151" s="75" t="s">
        <v>52</v>
      </c>
      <c r="C151" s="251">
        <v>340</v>
      </c>
      <c r="D151" s="11">
        <f>720+20</f>
        <v>740</v>
      </c>
      <c r="E151" s="573">
        <v>8.5</v>
      </c>
      <c r="F151" s="11">
        <f t="shared" si="14"/>
        <v>19</v>
      </c>
      <c r="G151" s="11">
        <f t="shared" si="15"/>
        <v>6290</v>
      </c>
    </row>
    <row r="152" spans="1:8" x14ac:dyDescent="0.25">
      <c r="A152" s="98">
        <v>1</v>
      </c>
      <c r="B152" s="75" t="s">
        <v>33</v>
      </c>
      <c r="C152" s="251">
        <v>340</v>
      </c>
      <c r="D152" s="11">
        <v>120</v>
      </c>
      <c r="E152" s="573">
        <v>11</v>
      </c>
      <c r="F152" s="11">
        <f t="shared" si="14"/>
        <v>4</v>
      </c>
      <c r="G152" s="11">
        <f t="shared" si="15"/>
        <v>1320</v>
      </c>
    </row>
    <row r="153" spans="1:8" x14ac:dyDescent="0.25">
      <c r="A153" s="98">
        <v>1</v>
      </c>
      <c r="B153" s="75" t="s">
        <v>14</v>
      </c>
      <c r="C153" s="251">
        <v>340</v>
      </c>
      <c r="D153" s="11">
        <v>320</v>
      </c>
      <c r="E153" s="573">
        <v>10.199999999999999</v>
      </c>
      <c r="F153" s="11">
        <f t="shared" si="14"/>
        <v>10</v>
      </c>
      <c r="G153" s="11">
        <f t="shared" si="15"/>
        <v>3264</v>
      </c>
    </row>
    <row r="154" spans="1:8" x14ac:dyDescent="0.25">
      <c r="A154" s="98">
        <v>1</v>
      </c>
      <c r="B154" s="75" t="s">
        <v>21</v>
      </c>
      <c r="C154" s="251">
        <v>340</v>
      </c>
      <c r="D154" s="11">
        <v>400</v>
      </c>
      <c r="E154" s="573">
        <v>9</v>
      </c>
      <c r="F154" s="11">
        <f t="shared" si="14"/>
        <v>11</v>
      </c>
      <c r="G154" s="11">
        <f t="shared" si="15"/>
        <v>3600</v>
      </c>
    </row>
    <row r="155" spans="1:8" x14ac:dyDescent="0.25">
      <c r="A155" s="98">
        <v>1</v>
      </c>
      <c r="B155" s="75" t="s">
        <v>12</v>
      </c>
      <c r="C155" s="251">
        <v>340</v>
      </c>
      <c r="D155" s="11">
        <v>139</v>
      </c>
      <c r="E155" s="573">
        <v>8.1999999999999993</v>
      </c>
      <c r="F155" s="11">
        <f t="shared" si="14"/>
        <v>3</v>
      </c>
      <c r="G155" s="11">
        <f t="shared" si="15"/>
        <v>1140</v>
      </c>
    </row>
    <row r="156" spans="1:8" x14ac:dyDescent="0.25">
      <c r="A156" s="98">
        <v>1</v>
      </c>
      <c r="B156" s="455" t="s">
        <v>57</v>
      </c>
      <c r="C156" s="251">
        <v>340</v>
      </c>
      <c r="D156" s="11">
        <v>173</v>
      </c>
      <c r="E156" s="573">
        <v>10</v>
      </c>
      <c r="F156" s="11">
        <f t="shared" si="14"/>
        <v>5</v>
      </c>
      <c r="G156" s="11">
        <f t="shared" si="15"/>
        <v>1730</v>
      </c>
    </row>
    <row r="157" spans="1:8" x14ac:dyDescent="0.25">
      <c r="A157" s="98">
        <v>1</v>
      </c>
      <c r="B157" s="455" t="s">
        <v>30</v>
      </c>
      <c r="C157" s="251">
        <v>340</v>
      </c>
      <c r="D157" s="11">
        <v>370</v>
      </c>
      <c r="E157" s="573">
        <v>9</v>
      </c>
      <c r="F157" s="11">
        <f t="shared" si="14"/>
        <v>10</v>
      </c>
      <c r="G157" s="11">
        <f t="shared" si="15"/>
        <v>3330</v>
      </c>
    </row>
    <row r="158" spans="1:8" x14ac:dyDescent="0.25">
      <c r="A158" s="98">
        <v>1</v>
      </c>
      <c r="B158" s="574" t="s">
        <v>58</v>
      </c>
      <c r="C158" s="251">
        <v>340</v>
      </c>
      <c r="D158" s="11">
        <v>150</v>
      </c>
      <c r="E158" s="573">
        <v>11.5</v>
      </c>
      <c r="F158" s="11">
        <f t="shared" si="14"/>
        <v>5</v>
      </c>
      <c r="G158" s="11">
        <f t="shared" si="15"/>
        <v>1725</v>
      </c>
    </row>
    <row r="159" spans="1:8" s="98" customFormat="1" ht="14.25" x14ac:dyDescent="0.2">
      <c r="A159" s="98">
        <v>1</v>
      </c>
      <c r="B159" s="343" t="s">
        <v>5</v>
      </c>
      <c r="C159" s="261"/>
      <c r="D159" s="52">
        <f>SUM(D147:D158)</f>
        <v>4028</v>
      </c>
      <c r="E159" s="83">
        <f>G159/D159</f>
        <v>9.4935451837140015</v>
      </c>
      <c r="F159" s="52">
        <f>SUM(F147:F158)</f>
        <v>113</v>
      </c>
      <c r="G159" s="52">
        <f>SUM(G147:G158)</f>
        <v>38240</v>
      </c>
      <c r="H159" s="552"/>
    </row>
    <row r="160" spans="1:8" s="24" customFormat="1" ht="18.75" customHeight="1" x14ac:dyDescent="0.25">
      <c r="A160" s="98">
        <v>1</v>
      </c>
      <c r="B160" s="84" t="s">
        <v>154</v>
      </c>
      <c r="C160" s="84"/>
      <c r="D160" s="85"/>
      <c r="E160" s="8"/>
      <c r="F160" s="8"/>
      <c r="G160" s="8"/>
      <c r="H160" s="178"/>
    </row>
    <row r="161" spans="1:8" s="24" customFormat="1" ht="30" x14ac:dyDescent="0.25">
      <c r="A161" s="98">
        <v>1</v>
      </c>
      <c r="B161" s="47" t="s">
        <v>241</v>
      </c>
      <c r="C161" s="87"/>
      <c r="D161" s="8">
        <f>SUM(D163,D164,D165,D166)+D162/2.7</f>
        <v>63638.888888888891</v>
      </c>
      <c r="E161" s="8"/>
      <c r="F161" s="8"/>
      <c r="G161" s="8"/>
      <c r="H161" s="178"/>
    </row>
    <row r="162" spans="1:8" s="24" customFormat="1" x14ac:dyDescent="0.25">
      <c r="A162" s="98">
        <v>1</v>
      </c>
      <c r="B162" s="47" t="s">
        <v>215</v>
      </c>
      <c r="C162" s="48"/>
      <c r="D162" s="11">
        <f>2425+2000</f>
        <v>4425</v>
      </c>
      <c r="E162" s="48"/>
      <c r="F162" s="48"/>
      <c r="G162" s="48"/>
      <c r="H162" s="178"/>
    </row>
    <row r="163" spans="1:8" s="24" customFormat="1" x14ac:dyDescent="0.25">
      <c r="A163" s="98">
        <v>1</v>
      </c>
      <c r="B163" s="46" t="s">
        <v>155</v>
      </c>
      <c r="C163" s="87"/>
      <c r="D163" s="8"/>
      <c r="E163" s="8"/>
      <c r="F163" s="8"/>
      <c r="G163" s="8"/>
      <c r="H163" s="178"/>
    </row>
    <row r="164" spans="1:8" s="24" customFormat="1" ht="36" customHeight="1" x14ac:dyDescent="0.25">
      <c r="A164" s="98">
        <v>1</v>
      </c>
      <c r="B164" s="46" t="s">
        <v>156</v>
      </c>
      <c r="C164" s="87"/>
      <c r="D164" s="11">
        <v>6000</v>
      </c>
      <c r="E164" s="11"/>
      <c r="F164" s="8"/>
      <c r="G164" s="8"/>
      <c r="H164" s="178"/>
    </row>
    <row r="165" spans="1:8" s="24" customFormat="1" ht="30" x14ac:dyDescent="0.25">
      <c r="A165" s="98">
        <v>1</v>
      </c>
      <c r="B165" s="46" t="s">
        <v>157</v>
      </c>
      <c r="C165" s="87"/>
      <c r="D165" s="11"/>
      <c r="E165" s="11"/>
      <c r="F165" s="8"/>
      <c r="G165" s="8"/>
      <c r="H165" s="178"/>
    </row>
    <row r="166" spans="1:8" s="24" customFormat="1" x14ac:dyDescent="0.25">
      <c r="A166" s="98">
        <v>1</v>
      </c>
      <c r="B166" s="47" t="s">
        <v>158</v>
      </c>
      <c r="C166" s="87"/>
      <c r="D166" s="11">
        <v>56000</v>
      </c>
      <c r="E166" s="11"/>
      <c r="F166" s="8"/>
      <c r="G166" s="8"/>
      <c r="H166" s="178"/>
    </row>
    <row r="167" spans="1:8" s="24" customFormat="1" ht="45" x14ac:dyDescent="0.25">
      <c r="A167" s="98">
        <v>1</v>
      </c>
      <c r="B167" s="47" t="s">
        <v>214</v>
      </c>
      <c r="C167" s="87"/>
      <c r="D167" s="77">
        <v>0</v>
      </c>
      <c r="E167" s="8"/>
      <c r="F167" s="8"/>
      <c r="G167" s="8"/>
      <c r="H167" s="178"/>
    </row>
    <row r="168" spans="1:8" s="98" customFormat="1" x14ac:dyDescent="0.25">
      <c r="A168" s="98">
        <v>1</v>
      </c>
      <c r="B168" s="13" t="s">
        <v>101</v>
      </c>
      <c r="C168" s="12"/>
      <c r="D168" s="11">
        <f>D169+D170</f>
        <v>39999.882352941175</v>
      </c>
      <c r="E168" s="11"/>
      <c r="F168" s="8"/>
      <c r="G168" s="52"/>
      <c r="H168" s="552"/>
    </row>
    <row r="169" spans="1:8" s="98" customFormat="1" x14ac:dyDescent="0.25">
      <c r="A169" s="98">
        <v>1</v>
      </c>
      <c r="B169" s="13" t="s">
        <v>203</v>
      </c>
      <c r="C169" s="345"/>
      <c r="D169" s="11">
        <v>35294</v>
      </c>
      <c r="E169" s="11"/>
      <c r="F169" s="8"/>
      <c r="G169" s="52"/>
      <c r="H169" s="552"/>
    </row>
    <row r="170" spans="1:8" s="98" customFormat="1" x14ac:dyDescent="0.25">
      <c r="A170" s="98">
        <v>1</v>
      </c>
      <c r="B170" s="13" t="s">
        <v>205</v>
      </c>
      <c r="C170" s="345"/>
      <c r="D170" s="77">
        <f>D171/8.5</f>
        <v>4705.8823529411766</v>
      </c>
      <c r="E170" s="11"/>
      <c r="F170" s="8"/>
      <c r="G170" s="52"/>
      <c r="H170" s="552"/>
    </row>
    <row r="171" spans="1:8" s="24" customFormat="1" x14ac:dyDescent="0.25">
      <c r="A171" s="98">
        <v>1</v>
      </c>
      <c r="B171" s="49" t="s">
        <v>204</v>
      </c>
      <c r="C171" s="318"/>
      <c r="D171" s="11">
        <v>40000</v>
      </c>
      <c r="E171" s="11"/>
      <c r="F171" s="8"/>
      <c r="G171" s="8"/>
      <c r="H171" s="178"/>
    </row>
    <row r="172" spans="1:8" s="24" customFormat="1" ht="15.75" customHeight="1" x14ac:dyDescent="0.25">
      <c r="A172" s="98">
        <v>1</v>
      </c>
      <c r="B172" s="51" t="s">
        <v>159</v>
      </c>
      <c r="C172" s="91"/>
      <c r="D172" s="87">
        <f>D161+ROUND(D169*3.2,0)+D171/3.9</f>
        <v>186836.29914529913</v>
      </c>
      <c r="E172" s="155"/>
      <c r="F172" s="155"/>
      <c r="G172" s="154"/>
      <c r="H172" s="178"/>
    </row>
    <row r="173" spans="1:8" s="24" customFormat="1" ht="15.75" customHeight="1" x14ac:dyDescent="0.25">
      <c r="A173" s="98">
        <v>1</v>
      </c>
      <c r="B173" s="84" t="s">
        <v>121</v>
      </c>
      <c r="C173" s="12"/>
      <c r="D173" s="11"/>
      <c r="E173" s="155"/>
      <c r="F173" s="155"/>
      <c r="G173" s="154"/>
      <c r="H173" s="178"/>
    </row>
    <row r="174" spans="1:8" s="24" customFormat="1" ht="30" x14ac:dyDescent="0.25">
      <c r="A174" s="98">
        <v>1</v>
      </c>
      <c r="B174" s="47" t="s">
        <v>241</v>
      </c>
      <c r="C174" s="12"/>
      <c r="D174" s="11">
        <f>SUM(D175,D176,D183,D189,D190,D191)</f>
        <v>33803</v>
      </c>
      <c r="E174" s="155"/>
      <c r="F174" s="155"/>
      <c r="G174" s="154"/>
      <c r="H174" s="178"/>
    </row>
    <row r="175" spans="1:8" s="24" customFormat="1" ht="15.75" customHeight="1" x14ac:dyDescent="0.25">
      <c r="A175" s="98">
        <v>1</v>
      </c>
      <c r="B175" s="47" t="s">
        <v>155</v>
      </c>
      <c r="C175" s="12"/>
      <c r="D175" s="11"/>
      <c r="E175" s="155"/>
      <c r="F175" s="155"/>
      <c r="G175" s="154"/>
      <c r="H175" s="178"/>
    </row>
    <row r="176" spans="1:8" s="24" customFormat="1" ht="15.75" customHeight="1" x14ac:dyDescent="0.25">
      <c r="A176" s="98">
        <v>1</v>
      </c>
      <c r="B176" s="46" t="s">
        <v>160</v>
      </c>
      <c r="C176" s="12"/>
      <c r="D176" s="11">
        <f>D177+D178+D179+D181</f>
        <v>6770</v>
      </c>
      <c r="E176" s="155"/>
      <c r="F176" s="155"/>
      <c r="G176" s="154"/>
      <c r="H176" s="178"/>
    </row>
    <row r="177" spans="1:8" s="24" customFormat="1" ht="19.5" customHeight="1" x14ac:dyDescent="0.25">
      <c r="A177" s="98">
        <v>1</v>
      </c>
      <c r="B177" s="92" t="s">
        <v>161</v>
      </c>
      <c r="C177" s="12"/>
      <c r="D177" s="8">
        <f>8090-3090</f>
        <v>5000</v>
      </c>
      <c r="E177" s="155"/>
      <c r="F177" s="155"/>
      <c r="G177" s="154"/>
      <c r="H177" s="178"/>
    </row>
    <row r="178" spans="1:8" s="24" customFormat="1" ht="15.75" customHeight="1" x14ac:dyDescent="0.25">
      <c r="A178" s="98">
        <v>1</v>
      </c>
      <c r="B178" s="92" t="s">
        <v>162</v>
      </c>
      <c r="C178" s="12"/>
      <c r="D178" s="8">
        <v>1517</v>
      </c>
      <c r="E178" s="155"/>
      <c r="F178" s="155"/>
      <c r="G178" s="154"/>
      <c r="H178" s="178"/>
    </row>
    <row r="179" spans="1:8" s="24" customFormat="1" ht="30.75" customHeight="1" x14ac:dyDescent="0.25">
      <c r="A179" s="98">
        <v>1</v>
      </c>
      <c r="B179" s="92" t="s">
        <v>163</v>
      </c>
      <c r="C179" s="12"/>
      <c r="D179" s="8"/>
      <c r="E179" s="155"/>
      <c r="F179" s="155"/>
      <c r="G179" s="154"/>
      <c r="H179" s="178"/>
    </row>
    <row r="180" spans="1:8" s="24" customFormat="1" x14ac:dyDescent="0.25">
      <c r="A180" s="98">
        <v>1</v>
      </c>
      <c r="B180" s="92" t="s">
        <v>164</v>
      </c>
      <c r="C180" s="12"/>
      <c r="D180" s="8"/>
      <c r="E180" s="155"/>
      <c r="F180" s="155"/>
      <c r="G180" s="154"/>
      <c r="H180" s="178"/>
    </row>
    <row r="181" spans="1:8" s="24" customFormat="1" ht="30" x14ac:dyDescent="0.25">
      <c r="A181" s="98">
        <v>1</v>
      </c>
      <c r="B181" s="92" t="s">
        <v>165</v>
      </c>
      <c r="C181" s="12"/>
      <c r="D181" s="8">
        <v>253</v>
      </c>
      <c r="E181" s="155"/>
      <c r="F181" s="155"/>
      <c r="G181" s="154"/>
      <c r="H181" s="178"/>
    </row>
    <row r="182" spans="1:8" s="24" customFormat="1" x14ac:dyDescent="0.25">
      <c r="A182" s="98">
        <v>1</v>
      </c>
      <c r="B182" s="92" t="s">
        <v>164</v>
      </c>
      <c r="C182" s="12"/>
      <c r="D182" s="93">
        <v>22</v>
      </c>
      <c r="E182" s="155"/>
      <c r="F182" s="155"/>
      <c r="G182" s="154"/>
      <c r="H182" s="178"/>
    </row>
    <row r="183" spans="1:8" s="24" customFormat="1" ht="30" customHeight="1" x14ac:dyDescent="0.25">
      <c r="A183" s="98">
        <v>1</v>
      </c>
      <c r="B183" s="46" t="s">
        <v>166</v>
      </c>
      <c r="C183" s="12"/>
      <c r="D183" s="11">
        <f>SUM(D184,D185,D187)</f>
        <v>26644</v>
      </c>
      <c r="E183" s="155"/>
      <c r="F183" s="155"/>
      <c r="G183" s="154"/>
      <c r="H183" s="178"/>
    </row>
    <row r="184" spans="1:8" s="24" customFormat="1" ht="30" x14ac:dyDescent="0.25">
      <c r="A184" s="98">
        <v>1</v>
      </c>
      <c r="B184" s="92" t="s">
        <v>167</v>
      </c>
      <c r="C184" s="12"/>
      <c r="D184" s="11">
        <f>5344+2300</f>
        <v>7644</v>
      </c>
      <c r="E184" s="155"/>
      <c r="F184" s="155"/>
      <c r="G184" s="154"/>
      <c r="H184" s="178"/>
    </row>
    <row r="185" spans="1:8" s="24" customFormat="1" ht="45" x14ac:dyDescent="0.25">
      <c r="A185" s="98">
        <v>1</v>
      </c>
      <c r="B185" s="92" t="s">
        <v>168</v>
      </c>
      <c r="C185" s="12"/>
      <c r="D185" s="94">
        <v>16000</v>
      </c>
      <c r="E185" s="155"/>
      <c r="F185" s="155"/>
      <c r="G185" s="154"/>
      <c r="H185" s="178"/>
    </row>
    <row r="186" spans="1:8" s="24" customFormat="1" x14ac:dyDescent="0.25">
      <c r="A186" s="98">
        <v>1</v>
      </c>
      <c r="B186" s="92" t="s">
        <v>164</v>
      </c>
      <c r="C186" s="12"/>
      <c r="D186" s="94">
        <v>3002</v>
      </c>
      <c r="E186" s="155"/>
      <c r="F186" s="155"/>
      <c r="G186" s="154"/>
      <c r="H186" s="178"/>
    </row>
    <row r="187" spans="1:8" s="24" customFormat="1" ht="45" x14ac:dyDescent="0.25">
      <c r="A187" s="98">
        <v>1</v>
      </c>
      <c r="B187" s="92" t="s">
        <v>169</v>
      </c>
      <c r="C187" s="12"/>
      <c r="D187" s="94">
        <v>3000</v>
      </c>
      <c r="E187" s="155"/>
      <c r="F187" s="155"/>
      <c r="G187" s="154"/>
      <c r="H187" s="178"/>
    </row>
    <row r="188" spans="1:8" s="24" customFormat="1" x14ac:dyDescent="0.25">
      <c r="A188" s="98">
        <v>1</v>
      </c>
      <c r="B188" s="92" t="s">
        <v>164</v>
      </c>
      <c r="C188" s="12"/>
      <c r="D188" s="94">
        <v>2000</v>
      </c>
      <c r="E188" s="155"/>
      <c r="F188" s="155"/>
      <c r="G188" s="154"/>
      <c r="H188" s="178"/>
    </row>
    <row r="189" spans="1:8" s="24" customFormat="1" ht="31.5" customHeight="1" x14ac:dyDescent="0.25">
      <c r="A189" s="98">
        <v>1</v>
      </c>
      <c r="B189" s="46" t="s">
        <v>170</v>
      </c>
      <c r="C189" s="12"/>
      <c r="D189" s="11"/>
      <c r="E189" s="155"/>
      <c r="F189" s="155"/>
      <c r="G189" s="154"/>
      <c r="H189" s="178"/>
    </row>
    <row r="190" spans="1:8" s="24" customFormat="1" ht="33.75" customHeight="1" x14ac:dyDescent="0.25">
      <c r="A190" s="98">
        <v>1</v>
      </c>
      <c r="B190" s="46" t="s">
        <v>171</v>
      </c>
      <c r="C190" s="12"/>
      <c r="D190" s="11"/>
      <c r="E190" s="155"/>
      <c r="F190" s="155"/>
      <c r="G190" s="154"/>
      <c r="H190" s="178"/>
    </row>
    <row r="191" spans="1:8" s="24" customFormat="1" ht="15.75" customHeight="1" x14ac:dyDescent="0.25">
      <c r="A191" s="98">
        <v>1</v>
      </c>
      <c r="B191" s="47" t="s">
        <v>172</v>
      </c>
      <c r="C191" s="12"/>
      <c r="D191" s="11">
        <v>389</v>
      </c>
      <c r="E191" s="155"/>
      <c r="F191" s="155"/>
      <c r="G191" s="154"/>
      <c r="H191" s="178"/>
    </row>
    <row r="192" spans="1:8" s="24" customFormat="1" x14ac:dyDescent="0.25">
      <c r="A192" s="98">
        <v>1</v>
      </c>
      <c r="B192" s="13" t="s">
        <v>101</v>
      </c>
      <c r="C192" s="87"/>
      <c r="D192" s="8">
        <v>100</v>
      </c>
      <c r="E192" s="155"/>
      <c r="F192" s="155"/>
      <c r="G192" s="154"/>
      <c r="H192" s="178"/>
    </row>
    <row r="193" spans="1:8" s="24" customFormat="1" x14ac:dyDescent="0.25">
      <c r="A193" s="98">
        <v>1</v>
      </c>
      <c r="B193" s="49" t="s">
        <v>118</v>
      </c>
      <c r="C193" s="87"/>
      <c r="D193" s="93"/>
      <c r="E193" s="155"/>
      <c r="F193" s="155"/>
      <c r="G193" s="154"/>
      <c r="H193" s="178"/>
    </row>
    <row r="194" spans="1:8" s="98" customFormat="1" ht="30" x14ac:dyDescent="0.25">
      <c r="A194" s="98">
        <v>1</v>
      </c>
      <c r="B194" s="13" t="s">
        <v>102</v>
      </c>
      <c r="C194" s="12"/>
      <c r="D194" s="11">
        <v>15000</v>
      </c>
      <c r="E194" s="83"/>
      <c r="F194" s="52"/>
      <c r="G194" s="52"/>
      <c r="H194" s="552"/>
    </row>
    <row r="195" spans="1:8" s="24" customFormat="1" ht="44.25" customHeight="1" x14ac:dyDescent="0.25">
      <c r="A195" s="98">
        <v>1</v>
      </c>
      <c r="B195" s="13" t="s">
        <v>223</v>
      </c>
      <c r="C195" s="12"/>
      <c r="D195" s="11">
        <v>900</v>
      </c>
      <c r="E195" s="155"/>
      <c r="F195" s="155"/>
      <c r="G195" s="154"/>
      <c r="H195" s="178"/>
    </row>
    <row r="196" spans="1:8" s="24" customFormat="1" x14ac:dyDescent="0.25">
      <c r="A196" s="98">
        <v>1</v>
      </c>
      <c r="B196" s="95"/>
      <c r="C196" s="12"/>
      <c r="D196" s="11"/>
      <c r="E196" s="155"/>
      <c r="F196" s="155"/>
      <c r="G196" s="154"/>
      <c r="H196" s="178"/>
    </row>
    <row r="197" spans="1:8" s="24" customFormat="1" x14ac:dyDescent="0.25">
      <c r="A197" s="98">
        <v>1</v>
      </c>
      <c r="B197" s="96" t="s">
        <v>120</v>
      </c>
      <c r="C197" s="12"/>
      <c r="D197" s="52">
        <f>D174+ROUND(D192*3.2,0)+D194+D195</f>
        <v>50023</v>
      </c>
      <c r="E197" s="155"/>
      <c r="F197" s="155"/>
      <c r="G197" s="154"/>
      <c r="H197" s="178"/>
    </row>
    <row r="198" spans="1:8" s="24" customFormat="1" x14ac:dyDescent="0.25">
      <c r="A198" s="98">
        <v>1</v>
      </c>
      <c r="B198" s="97" t="s">
        <v>119</v>
      </c>
      <c r="C198" s="12"/>
      <c r="D198" s="52">
        <f>SUM(D172,D197)</f>
        <v>236859.29914529913</v>
      </c>
      <c r="E198" s="155"/>
      <c r="F198" s="155"/>
      <c r="G198" s="154"/>
      <c r="H198" s="178"/>
    </row>
    <row r="199" spans="1:8" s="24" customFormat="1" x14ac:dyDescent="0.25">
      <c r="A199" s="98">
        <v>1</v>
      </c>
      <c r="B199" s="575" t="s">
        <v>103</v>
      </c>
      <c r="C199" s="345"/>
      <c r="D199" s="135">
        <f>SUM(D200:D211)</f>
        <v>1045</v>
      </c>
      <c r="E199" s="155"/>
      <c r="F199" s="155"/>
      <c r="G199" s="52"/>
      <c r="H199" s="88"/>
    </row>
    <row r="200" spans="1:8" s="24" customFormat="1" x14ac:dyDescent="0.25">
      <c r="A200" s="98">
        <v>1</v>
      </c>
      <c r="B200" s="13" t="s">
        <v>225</v>
      </c>
      <c r="C200" s="345"/>
      <c r="D200" s="11">
        <v>25</v>
      </c>
      <c r="E200" s="155"/>
      <c r="F200" s="155"/>
      <c r="G200" s="52"/>
      <c r="H200" s="178"/>
    </row>
    <row r="201" spans="1:8" s="24" customFormat="1" x14ac:dyDescent="0.25">
      <c r="A201" s="98">
        <v>1</v>
      </c>
      <c r="B201" s="13" t="s">
        <v>19</v>
      </c>
      <c r="C201" s="345"/>
      <c r="D201" s="11">
        <f>550-200</f>
        <v>350</v>
      </c>
      <c r="E201" s="155"/>
      <c r="F201" s="155"/>
      <c r="G201" s="52"/>
      <c r="H201" s="178"/>
    </row>
    <row r="202" spans="1:8" s="24" customFormat="1" ht="30" x14ac:dyDescent="0.25">
      <c r="A202" s="98">
        <v>1</v>
      </c>
      <c r="B202" s="13" t="s">
        <v>29</v>
      </c>
      <c r="C202" s="345"/>
      <c r="D202" s="11"/>
      <c r="E202" s="155"/>
      <c r="F202" s="155"/>
      <c r="G202" s="52"/>
      <c r="H202" s="178"/>
    </row>
    <row r="203" spans="1:8" s="24" customFormat="1" x14ac:dyDescent="0.25">
      <c r="A203" s="98">
        <v>1</v>
      </c>
      <c r="B203" s="13" t="s">
        <v>31</v>
      </c>
      <c r="C203" s="345"/>
      <c r="D203" s="11">
        <v>360</v>
      </c>
      <c r="E203" s="155"/>
      <c r="F203" s="155"/>
      <c r="G203" s="52"/>
      <c r="H203" s="178"/>
    </row>
    <row r="204" spans="1:8" s="24" customFormat="1" x14ac:dyDescent="0.25">
      <c r="A204" s="98">
        <v>1</v>
      </c>
      <c r="B204" s="13" t="s">
        <v>104</v>
      </c>
      <c r="C204" s="345"/>
      <c r="D204" s="11">
        <v>20</v>
      </c>
      <c r="E204" s="155"/>
      <c r="F204" s="155"/>
      <c r="G204" s="52"/>
      <c r="H204" s="178"/>
    </row>
    <row r="205" spans="1:8" s="24" customFormat="1" x14ac:dyDescent="0.25">
      <c r="A205" s="98">
        <v>1</v>
      </c>
      <c r="B205" s="13" t="s">
        <v>195</v>
      </c>
      <c r="C205" s="345"/>
      <c r="D205" s="11">
        <v>60</v>
      </c>
      <c r="E205" s="155"/>
      <c r="F205" s="155"/>
      <c r="G205" s="52"/>
      <c r="H205" s="178"/>
    </row>
    <row r="206" spans="1:8" s="24" customFormat="1" x14ac:dyDescent="0.25">
      <c r="A206" s="98">
        <v>1</v>
      </c>
      <c r="B206" s="13" t="s">
        <v>18</v>
      </c>
      <c r="C206" s="345"/>
      <c r="D206" s="11">
        <v>50</v>
      </c>
      <c r="E206" s="155"/>
      <c r="F206" s="155"/>
      <c r="G206" s="52"/>
      <c r="H206" s="178"/>
    </row>
    <row r="207" spans="1:8" s="24" customFormat="1" x14ac:dyDescent="0.25">
      <c r="A207" s="98">
        <v>1</v>
      </c>
      <c r="B207" s="13" t="s">
        <v>16</v>
      </c>
      <c r="C207" s="345"/>
      <c r="D207" s="11">
        <v>70</v>
      </c>
      <c r="E207" s="155"/>
      <c r="F207" s="155"/>
      <c r="G207" s="52"/>
      <c r="H207" s="178"/>
    </row>
    <row r="208" spans="1:8" s="24" customFormat="1" ht="30" x14ac:dyDescent="0.25">
      <c r="A208" s="98">
        <v>1</v>
      </c>
      <c r="B208" s="13" t="s">
        <v>196</v>
      </c>
      <c r="C208" s="345"/>
      <c r="D208" s="11">
        <v>10</v>
      </c>
      <c r="E208" s="155"/>
      <c r="F208" s="155"/>
      <c r="G208" s="154"/>
      <c r="H208" s="178"/>
    </row>
    <row r="209" spans="1:8" x14ac:dyDescent="0.25">
      <c r="A209" s="98">
        <v>1</v>
      </c>
      <c r="B209" s="13" t="s">
        <v>179</v>
      </c>
      <c r="C209" s="345"/>
      <c r="D209" s="11">
        <v>10</v>
      </c>
      <c r="E209" s="155"/>
      <c r="F209" s="155"/>
      <c r="G209" s="109"/>
    </row>
    <row r="210" spans="1:8" x14ac:dyDescent="0.25">
      <c r="A210" s="98">
        <v>1</v>
      </c>
      <c r="B210" s="13" t="s">
        <v>122</v>
      </c>
      <c r="C210" s="345"/>
      <c r="D210" s="11">
        <v>20</v>
      </c>
      <c r="E210" s="155"/>
      <c r="F210" s="155"/>
      <c r="G210" s="129"/>
    </row>
    <row r="211" spans="1:8" s="24" customFormat="1" x14ac:dyDescent="0.25">
      <c r="A211" s="98">
        <v>1</v>
      </c>
      <c r="B211" s="13" t="s">
        <v>176</v>
      </c>
      <c r="C211" s="345"/>
      <c r="D211" s="11">
        <v>70</v>
      </c>
      <c r="E211" s="155"/>
      <c r="F211" s="155"/>
      <c r="G211" s="154"/>
      <c r="H211" s="178"/>
    </row>
    <row r="212" spans="1:8" s="98" customFormat="1" ht="15.75" customHeight="1" x14ac:dyDescent="0.25">
      <c r="A212" s="98">
        <v>1</v>
      </c>
      <c r="B212" s="138" t="s">
        <v>7</v>
      </c>
      <c r="C212" s="11"/>
      <c r="D212" s="46"/>
      <c r="E212" s="46"/>
      <c r="F212" s="46"/>
      <c r="G212" s="11"/>
      <c r="H212" s="552"/>
    </row>
    <row r="213" spans="1:8" s="98" customFormat="1" ht="15.75" customHeight="1" x14ac:dyDescent="0.25">
      <c r="A213" s="98">
        <v>1</v>
      </c>
      <c r="B213" s="29" t="s">
        <v>109</v>
      </c>
      <c r="C213" s="46"/>
      <c r="D213" s="527"/>
      <c r="E213" s="46"/>
      <c r="F213" s="527"/>
      <c r="G213" s="11"/>
      <c r="H213" s="552"/>
    </row>
    <row r="214" spans="1:8" s="98" customFormat="1" ht="15.75" customHeight="1" x14ac:dyDescent="0.25">
      <c r="A214" s="98">
        <v>1</v>
      </c>
      <c r="B214" s="6" t="s">
        <v>8</v>
      </c>
      <c r="C214" s="46">
        <v>300</v>
      </c>
      <c r="D214" s="11">
        <v>20</v>
      </c>
      <c r="E214" s="252">
        <v>6</v>
      </c>
      <c r="F214" s="11">
        <f t="shared" ref="F214:F218" si="16">ROUND(G214/C214,0)</f>
        <v>0</v>
      </c>
      <c r="G214" s="11">
        <f t="shared" ref="G214:G218" si="17">ROUND(D214*E214,0)</f>
        <v>120</v>
      </c>
      <c r="H214" s="552"/>
    </row>
    <row r="215" spans="1:8" s="98" customFormat="1" ht="15.75" customHeight="1" x14ac:dyDescent="0.25">
      <c r="A215" s="98">
        <v>1</v>
      </c>
      <c r="B215" s="6" t="s">
        <v>52</v>
      </c>
      <c r="C215" s="46">
        <v>300</v>
      </c>
      <c r="D215" s="11">
        <v>70</v>
      </c>
      <c r="E215" s="252">
        <v>7</v>
      </c>
      <c r="F215" s="11">
        <f t="shared" si="16"/>
        <v>2</v>
      </c>
      <c r="G215" s="11">
        <f t="shared" si="17"/>
        <v>490</v>
      </c>
      <c r="H215" s="552"/>
    </row>
    <row r="216" spans="1:8" s="98" customFormat="1" ht="15.75" customHeight="1" x14ac:dyDescent="0.25">
      <c r="A216" s="98">
        <v>1</v>
      </c>
      <c r="B216" s="6" t="s">
        <v>21</v>
      </c>
      <c r="C216" s="46">
        <v>300</v>
      </c>
      <c r="D216" s="11">
        <v>50</v>
      </c>
      <c r="E216" s="252">
        <v>7</v>
      </c>
      <c r="F216" s="11">
        <f t="shared" si="16"/>
        <v>1</v>
      </c>
      <c r="G216" s="11">
        <f t="shared" si="17"/>
        <v>350</v>
      </c>
      <c r="H216" s="552"/>
    </row>
    <row r="217" spans="1:8" s="98" customFormat="1" ht="17.25" customHeight="1" x14ac:dyDescent="0.25">
      <c r="A217" s="98">
        <v>1</v>
      </c>
      <c r="B217" s="6" t="s">
        <v>40</v>
      </c>
      <c r="C217" s="46">
        <v>300</v>
      </c>
      <c r="D217" s="11">
        <v>50</v>
      </c>
      <c r="E217" s="252">
        <v>6</v>
      </c>
      <c r="F217" s="11">
        <f t="shared" si="16"/>
        <v>1</v>
      </c>
      <c r="G217" s="11">
        <f t="shared" si="17"/>
        <v>300</v>
      </c>
      <c r="H217" s="552"/>
    </row>
    <row r="218" spans="1:8" s="98" customFormat="1" ht="16.5" customHeight="1" x14ac:dyDescent="0.25">
      <c r="A218" s="98">
        <v>1</v>
      </c>
      <c r="B218" s="6" t="s">
        <v>58</v>
      </c>
      <c r="C218" s="46">
        <v>300</v>
      </c>
      <c r="D218" s="11">
        <v>70</v>
      </c>
      <c r="E218" s="252">
        <v>10</v>
      </c>
      <c r="F218" s="11">
        <f t="shared" si="16"/>
        <v>2</v>
      </c>
      <c r="G218" s="11">
        <f t="shared" si="17"/>
        <v>700</v>
      </c>
      <c r="H218" s="552"/>
    </row>
    <row r="219" spans="1:8" s="98" customFormat="1" x14ac:dyDescent="0.25">
      <c r="A219" s="98">
        <v>1</v>
      </c>
      <c r="B219" s="352" t="s">
        <v>9</v>
      </c>
      <c r="C219" s="46"/>
      <c r="D219" s="102">
        <f>SUM(D214:D218)</f>
        <v>260</v>
      </c>
      <c r="E219" s="83">
        <f>G219/D219</f>
        <v>7.5384615384615383</v>
      </c>
      <c r="F219" s="576">
        <f>SUM(F214:F218)</f>
        <v>6</v>
      </c>
      <c r="G219" s="52">
        <f>SUM(G214:G218)</f>
        <v>1960</v>
      </c>
      <c r="H219" s="552"/>
    </row>
    <row r="220" spans="1:8" s="98" customFormat="1" x14ac:dyDescent="0.25">
      <c r="A220" s="98">
        <v>1</v>
      </c>
      <c r="B220" s="30" t="s">
        <v>67</v>
      </c>
      <c r="C220" s="46"/>
      <c r="D220" s="102"/>
      <c r="E220" s="83"/>
      <c r="F220" s="577"/>
      <c r="G220" s="52"/>
      <c r="H220" s="552"/>
    </row>
    <row r="221" spans="1:8" s="98" customFormat="1" x14ac:dyDescent="0.25">
      <c r="A221" s="98">
        <v>1</v>
      </c>
      <c r="B221" s="203" t="s">
        <v>36</v>
      </c>
      <c r="C221" s="204">
        <v>240</v>
      </c>
      <c r="D221" s="8">
        <f>760+150</f>
        <v>910</v>
      </c>
      <c r="E221" s="199">
        <v>8</v>
      </c>
      <c r="F221" s="11">
        <f>ROUND(G221/C221,0)</f>
        <v>30</v>
      </c>
      <c r="G221" s="11">
        <f>ROUND(D221*E221,0)</f>
        <v>7280</v>
      </c>
      <c r="H221" s="552"/>
    </row>
    <row r="222" spans="1:8" s="98" customFormat="1" x14ac:dyDescent="0.25">
      <c r="A222" s="98">
        <v>1</v>
      </c>
      <c r="B222" s="75" t="s">
        <v>66</v>
      </c>
      <c r="C222" s="204">
        <v>240</v>
      </c>
      <c r="D222" s="8">
        <v>60</v>
      </c>
      <c r="E222" s="578">
        <v>3</v>
      </c>
      <c r="F222" s="11">
        <f>ROUND(G222/C222,0)</f>
        <v>1</v>
      </c>
      <c r="G222" s="11">
        <f>ROUND(D222*E222,0)</f>
        <v>180</v>
      </c>
      <c r="H222" s="552"/>
    </row>
    <row r="223" spans="1:8" s="98" customFormat="1" x14ac:dyDescent="0.25">
      <c r="A223" s="98">
        <v>1</v>
      </c>
      <c r="B223" s="392" t="s">
        <v>23</v>
      </c>
      <c r="C223" s="204">
        <v>240</v>
      </c>
      <c r="D223" s="8">
        <v>15</v>
      </c>
      <c r="E223" s="578">
        <v>3</v>
      </c>
      <c r="F223" s="11">
        <f t="shared" ref="F223:F224" si="18">ROUND(G223/C223,0)</f>
        <v>0</v>
      </c>
      <c r="G223" s="11">
        <f t="shared" ref="G223:G224" si="19">ROUND(D223*E223,0)</f>
        <v>45</v>
      </c>
      <c r="H223" s="552"/>
    </row>
    <row r="224" spans="1:8" s="98" customFormat="1" x14ac:dyDescent="0.25">
      <c r="A224" s="98">
        <v>1</v>
      </c>
      <c r="B224" s="392" t="s">
        <v>52</v>
      </c>
      <c r="C224" s="204">
        <v>240</v>
      </c>
      <c r="D224" s="8">
        <f>350-150</f>
        <v>200</v>
      </c>
      <c r="E224" s="578">
        <v>8</v>
      </c>
      <c r="F224" s="11">
        <f t="shared" si="18"/>
        <v>7</v>
      </c>
      <c r="G224" s="11">
        <f t="shared" si="19"/>
        <v>1600</v>
      </c>
      <c r="H224" s="552"/>
    </row>
    <row r="225" spans="1:8" s="98" customFormat="1" x14ac:dyDescent="0.25">
      <c r="A225" s="98">
        <v>1</v>
      </c>
      <c r="B225" s="579" t="s">
        <v>111</v>
      </c>
      <c r="C225" s="204"/>
      <c r="D225" s="31">
        <f>SUM(D221:D224)</f>
        <v>1185</v>
      </c>
      <c r="E225" s="83">
        <f t="shared" ref="E225:E226" si="20">G225/D225</f>
        <v>7.6835443037974684</v>
      </c>
      <c r="F225" s="31">
        <f t="shared" ref="F225:G225" si="21">SUM(F221:F224)</f>
        <v>38</v>
      </c>
      <c r="G225" s="31">
        <f t="shared" si="21"/>
        <v>9105</v>
      </c>
      <c r="H225" s="552"/>
    </row>
    <row r="226" spans="1:8" s="98" customFormat="1" ht="18" customHeight="1" x14ac:dyDescent="0.25">
      <c r="A226" s="98">
        <v>1</v>
      </c>
      <c r="B226" s="529" t="s">
        <v>99</v>
      </c>
      <c r="C226" s="204"/>
      <c r="D226" s="52">
        <f>D219+D225</f>
        <v>1445</v>
      </c>
      <c r="E226" s="83">
        <f t="shared" si="20"/>
        <v>7.6574394463667819</v>
      </c>
      <c r="F226" s="52">
        <f>F219+F225</f>
        <v>44</v>
      </c>
      <c r="G226" s="154">
        <f>G219+G225</f>
        <v>11065</v>
      </c>
      <c r="H226" s="552"/>
    </row>
    <row r="227" spans="1:8" s="98" customFormat="1" ht="34.5" customHeight="1" x14ac:dyDescent="0.25">
      <c r="B227" s="5" t="s">
        <v>126</v>
      </c>
      <c r="C227" s="204"/>
      <c r="D227" s="580">
        <v>2440</v>
      </c>
      <c r="E227" s="83"/>
      <c r="F227" s="52"/>
      <c r="G227" s="52"/>
      <c r="H227" s="552"/>
    </row>
    <row r="228" spans="1:8" s="98" customFormat="1" ht="34.5" customHeight="1" x14ac:dyDescent="0.25">
      <c r="B228" s="5" t="s">
        <v>125</v>
      </c>
      <c r="C228" s="204"/>
      <c r="D228" s="580">
        <v>1264</v>
      </c>
      <c r="E228" s="83"/>
      <c r="F228" s="52"/>
      <c r="G228" s="52"/>
      <c r="H228" s="552"/>
    </row>
    <row r="229" spans="1:8" s="98" customFormat="1" ht="30" customHeight="1" x14ac:dyDescent="0.25">
      <c r="A229" s="98">
        <v>1</v>
      </c>
      <c r="B229" s="5" t="s">
        <v>148</v>
      </c>
      <c r="C229" s="261"/>
      <c r="D229" s="580">
        <v>5</v>
      </c>
      <c r="E229" s="581"/>
      <c r="F229" s="102"/>
      <c r="G229" s="102"/>
      <c r="H229" s="552"/>
    </row>
    <row r="230" spans="1:8" ht="15.75" thickBot="1" x14ac:dyDescent="0.3">
      <c r="A230" s="98">
        <v>1</v>
      </c>
      <c r="B230" s="582" t="s">
        <v>10</v>
      </c>
      <c r="C230" s="583"/>
      <c r="D230" s="584"/>
      <c r="E230" s="584"/>
      <c r="F230" s="584"/>
      <c r="G230" s="584"/>
    </row>
    <row r="231" spans="1:8" ht="26.25" customHeight="1" x14ac:dyDescent="0.25">
      <c r="A231" s="98">
        <v>1</v>
      </c>
      <c r="B231" s="585" t="s">
        <v>208</v>
      </c>
      <c r="C231" s="586"/>
      <c r="D231" s="587"/>
      <c r="E231" s="587"/>
      <c r="F231" s="587"/>
      <c r="G231" s="587"/>
    </row>
    <row r="232" spans="1:8" ht="18" customHeight="1" x14ac:dyDescent="0.25">
      <c r="A232" s="98">
        <v>1</v>
      </c>
      <c r="B232" s="67" t="s">
        <v>4</v>
      </c>
      <c r="C232" s="474"/>
      <c r="D232" s="11"/>
      <c r="E232" s="11"/>
      <c r="F232" s="11"/>
      <c r="G232" s="11"/>
    </row>
    <row r="233" spans="1:8" x14ac:dyDescent="0.25">
      <c r="A233" s="98">
        <v>1</v>
      </c>
      <c r="B233" s="70" t="s">
        <v>21</v>
      </c>
      <c r="C233" s="251">
        <v>340</v>
      </c>
      <c r="D233" s="23">
        <v>220</v>
      </c>
      <c r="E233" s="99">
        <v>12</v>
      </c>
      <c r="F233" s="11">
        <f>ROUND(G233/C233,0)</f>
        <v>8</v>
      </c>
      <c r="G233" s="11">
        <f>ROUND(D233*E233,0)</f>
        <v>2640</v>
      </c>
    </row>
    <row r="234" spans="1:8" x14ac:dyDescent="0.25">
      <c r="A234" s="98">
        <v>1</v>
      </c>
      <c r="B234" s="70" t="s">
        <v>52</v>
      </c>
      <c r="C234" s="251">
        <v>340</v>
      </c>
      <c r="D234" s="23">
        <v>100</v>
      </c>
      <c r="E234" s="99">
        <v>12</v>
      </c>
      <c r="F234" s="11">
        <f>ROUND(G234/C234,0)</f>
        <v>4</v>
      </c>
      <c r="G234" s="11">
        <f>ROUND(D234*E234,0)</f>
        <v>1200</v>
      </c>
    </row>
    <row r="235" spans="1:8" x14ac:dyDescent="0.25">
      <c r="A235" s="98">
        <v>1</v>
      </c>
      <c r="B235" s="70" t="s">
        <v>11</v>
      </c>
      <c r="C235" s="251">
        <v>340</v>
      </c>
      <c r="D235" s="23">
        <v>180</v>
      </c>
      <c r="E235" s="99">
        <v>9</v>
      </c>
      <c r="F235" s="11">
        <f>ROUND(G235/C235,0)</f>
        <v>5</v>
      </c>
      <c r="G235" s="11">
        <f>ROUND(D235*E235,0)</f>
        <v>1620</v>
      </c>
    </row>
    <row r="236" spans="1:8" x14ac:dyDescent="0.25">
      <c r="A236" s="98">
        <v>1</v>
      </c>
      <c r="B236" s="70" t="s">
        <v>53</v>
      </c>
      <c r="C236" s="251">
        <v>340</v>
      </c>
      <c r="D236" s="23">
        <v>40</v>
      </c>
      <c r="E236" s="100">
        <v>13</v>
      </c>
      <c r="F236" s="11">
        <f>ROUND(G236/C236,0)</f>
        <v>2</v>
      </c>
      <c r="G236" s="11">
        <f>ROUND(D236*E236,0)</f>
        <v>520</v>
      </c>
    </row>
    <row r="237" spans="1:8" ht="15.75" customHeight="1" x14ac:dyDescent="0.25">
      <c r="A237" s="98">
        <v>1</v>
      </c>
      <c r="B237" s="588" t="s">
        <v>5</v>
      </c>
      <c r="C237" s="39">
        <v>340</v>
      </c>
      <c r="D237" s="39">
        <f>D233+D234+D235+D236</f>
        <v>540</v>
      </c>
      <c r="E237" s="83">
        <f t="shared" ref="E237" si="22">G237/D237</f>
        <v>11.074074074074074</v>
      </c>
      <c r="F237" s="39">
        <f>F233+F234+F235+F236</f>
        <v>19</v>
      </c>
      <c r="G237" s="39">
        <f>G233+G234+G235+G236</f>
        <v>5980</v>
      </c>
    </row>
    <row r="238" spans="1:8" s="24" customFormat="1" ht="18.75" customHeight="1" x14ac:dyDescent="0.25">
      <c r="A238" s="98">
        <v>1</v>
      </c>
      <c r="B238" s="84" t="s">
        <v>154</v>
      </c>
      <c r="C238" s="84"/>
      <c r="D238" s="85"/>
      <c r="E238" s="8"/>
      <c r="F238" s="8"/>
      <c r="G238" s="8"/>
      <c r="H238" s="178"/>
    </row>
    <row r="239" spans="1:8" s="24" customFormat="1" ht="30" x14ac:dyDescent="0.25">
      <c r="A239" s="98">
        <v>1</v>
      </c>
      <c r="B239" s="47" t="s">
        <v>241</v>
      </c>
      <c r="C239" s="87"/>
      <c r="D239" s="8">
        <f>SUM(D241,D242,D244)+D240/2.7</f>
        <v>8606.2962962962956</v>
      </c>
      <c r="E239" s="8"/>
      <c r="F239" s="8"/>
      <c r="G239" s="8"/>
      <c r="H239" s="178"/>
    </row>
    <row r="240" spans="1:8" s="24" customFormat="1" x14ac:dyDescent="0.25">
      <c r="A240" s="98">
        <v>1</v>
      </c>
      <c r="B240" s="47" t="s">
        <v>215</v>
      </c>
      <c r="C240" s="48"/>
      <c r="D240" s="11">
        <f>365+30</f>
        <v>395</v>
      </c>
      <c r="E240" s="48"/>
      <c r="F240" s="48"/>
      <c r="G240" s="48"/>
      <c r="H240" s="178"/>
    </row>
    <row r="241" spans="1:8" s="24" customFormat="1" x14ac:dyDescent="0.25">
      <c r="A241" s="98">
        <v>1</v>
      </c>
      <c r="B241" s="46" t="s">
        <v>155</v>
      </c>
      <c r="C241" s="87"/>
      <c r="D241" s="8"/>
      <c r="E241" s="8"/>
      <c r="F241" s="8"/>
      <c r="G241" s="8"/>
      <c r="H241" s="178"/>
    </row>
    <row r="242" spans="1:8" s="24" customFormat="1" ht="39" customHeight="1" x14ac:dyDescent="0.25">
      <c r="A242" s="98">
        <v>1</v>
      </c>
      <c r="B242" s="46" t="s">
        <v>156</v>
      </c>
      <c r="C242" s="87"/>
      <c r="D242" s="11">
        <v>260</v>
      </c>
      <c r="E242" s="8"/>
      <c r="F242" s="8"/>
      <c r="G242" s="8"/>
      <c r="H242" s="178"/>
    </row>
    <row r="243" spans="1:8" s="24" customFormat="1" ht="30" x14ac:dyDescent="0.25">
      <c r="A243" s="98">
        <v>1</v>
      </c>
      <c r="B243" s="46" t="s">
        <v>157</v>
      </c>
      <c r="C243" s="87"/>
      <c r="D243" s="11"/>
      <c r="E243" s="8"/>
      <c r="F243" s="8"/>
      <c r="G243" s="8"/>
      <c r="H243" s="178"/>
    </row>
    <row r="244" spans="1:8" s="24" customFormat="1" ht="15.75" customHeight="1" x14ac:dyDescent="0.25">
      <c r="A244" s="98">
        <v>1</v>
      </c>
      <c r="B244" s="47" t="s">
        <v>158</v>
      </c>
      <c r="C244" s="87"/>
      <c r="D244" s="11">
        <v>8200</v>
      </c>
      <c r="E244" s="8"/>
      <c r="F244" s="8"/>
      <c r="G244" s="8"/>
      <c r="H244" s="178"/>
    </row>
    <row r="245" spans="1:8" s="24" customFormat="1" ht="48" customHeight="1" x14ac:dyDescent="0.25">
      <c r="A245" s="98">
        <v>1</v>
      </c>
      <c r="B245" s="47" t="s">
        <v>214</v>
      </c>
      <c r="C245" s="87"/>
      <c r="D245" s="77">
        <v>0</v>
      </c>
      <c r="E245" s="8"/>
      <c r="F245" s="8"/>
      <c r="G245" s="8"/>
      <c r="H245" s="178"/>
    </row>
    <row r="246" spans="1:8" x14ac:dyDescent="0.25">
      <c r="A246" s="98">
        <v>1</v>
      </c>
      <c r="B246" s="13" t="s">
        <v>101</v>
      </c>
      <c r="C246" s="12"/>
      <c r="D246" s="11">
        <f>D247+D248</f>
        <v>8950.2941176470595</v>
      </c>
      <c r="E246" s="589"/>
      <c r="F246" s="589"/>
      <c r="G246" s="589"/>
    </row>
    <row r="247" spans="1:8" x14ac:dyDescent="0.25">
      <c r="A247" s="98">
        <v>1</v>
      </c>
      <c r="B247" s="13" t="s">
        <v>203</v>
      </c>
      <c r="C247" s="345"/>
      <c r="D247" s="11">
        <v>8005</v>
      </c>
      <c r="E247" s="589"/>
      <c r="F247" s="589"/>
      <c r="G247" s="589"/>
    </row>
    <row r="248" spans="1:8" x14ac:dyDescent="0.25">
      <c r="A248" s="98">
        <v>1</v>
      </c>
      <c r="B248" s="13" t="s">
        <v>205</v>
      </c>
      <c r="C248" s="345"/>
      <c r="D248" s="77">
        <f>D249/8.5</f>
        <v>945.29411764705878</v>
      </c>
      <c r="E248" s="589"/>
      <c r="F248" s="589"/>
      <c r="G248" s="589"/>
    </row>
    <row r="249" spans="1:8" s="24" customFormat="1" x14ac:dyDescent="0.25">
      <c r="A249" s="98">
        <v>1</v>
      </c>
      <c r="B249" s="49" t="s">
        <v>204</v>
      </c>
      <c r="C249" s="318"/>
      <c r="D249" s="11">
        <v>8035</v>
      </c>
      <c r="E249" s="8"/>
      <c r="F249" s="8"/>
      <c r="G249" s="8"/>
      <c r="H249" s="178"/>
    </row>
    <row r="250" spans="1:8" s="24" customFormat="1" ht="15.75" customHeight="1" x14ac:dyDescent="0.25">
      <c r="A250" s="98">
        <v>1</v>
      </c>
      <c r="B250" s="51" t="s">
        <v>159</v>
      </c>
      <c r="C250" s="91"/>
      <c r="D250" s="87">
        <f>D239+ROUND(D247*3.2,0)+D249/3.9</f>
        <v>36282.552706552699</v>
      </c>
      <c r="E250" s="155"/>
      <c r="F250" s="155"/>
      <c r="G250" s="154"/>
      <c r="H250" s="178"/>
    </row>
    <row r="251" spans="1:8" s="24" customFormat="1" ht="15.75" customHeight="1" x14ac:dyDescent="0.25">
      <c r="A251" s="98">
        <v>1</v>
      </c>
      <c r="B251" s="84" t="s">
        <v>121</v>
      </c>
      <c r="C251" s="12"/>
      <c r="D251" s="11"/>
      <c r="E251" s="155"/>
      <c r="F251" s="155"/>
      <c r="G251" s="154"/>
      <c r="H251" s="178"/>
    </row>
    <row r="252" spans="1:8" s="24" customFormat="1" ht="30" x14ac:dyDescent="0.25">
      <c r="A252" s="98">
        <v>1</v>
      </c>
      <c r="B252" s="47" t="s">
        <v>241</v>
      </c>
      <c r="C252" s="12"/>
      <c r="D252" s="11">
        <f>SUM(D253,D254,D261,D267,D268,D269)</f>
        <v>1838</v>
      </c>
      <c r="E252" s="155"/>
      <c r="F252" s="155"/>
      <c r="G252" s="154"/>
      <c r="H252" s="178"/>
    </row>
    <row r="253" spans="1:8" s="24" customFormat="1" ht="15.75" customHeight="1" x14ac:dyDescent="0.25">
      <c r="A253" s="98">
        <v>1</v>
      </c>
      <c r="B253" s="47" t="s">
        <v>155</v>
      </c>
      <c r="C253" s="12"/>
      <c r="D253" s="11"/>
      <c r="E253" s="155"/>
      <c r="F253" s="155"/>
      <c r="G253" s="154"/>
      <c r="H253" s="178"/>
    </row>
    <row r="254" spans="1:8" s="24" customFormat="1" ht="15.75" customHeight="1" x14ac:dyDescent="0.25">
      <c r="A254" s="98">
        <v>1</v>
      </c>
      <c r="B254" s="46" t="s">
        <v>160</v>
      </c>
      <c r="C254" s="12"/>
      <c r="D254" s="11">
        <f>D255+D256+D257+D259</f>
        <v>1508</v>
      </c>
      <c r="E254" s="155"/>
      <c r="F254" s="155"/>
      <c r="G254" s="154"/>
      <c r="H254" s="178"/>
    </row>
    <row r="255" spans="1:8" s="24" customFormat="1" ht="19.5" customHeight="1" x14ac:dyDescent="0.25">
      <c r="A255" s="98">
        <v>1</v>
      </c>
      <c r="B255" s="92" t="s">
        <v>161</v>
      </c>
      <c r="C255" s="12"/>
      <c r="D255" s="8">
        <f>2450-1500</f>
        <v>950</v>
      </c>
      <c r="E255" s="155"/>
      <c r="F255" s="155"/>
      <c r="G255" s="154"/>
      <c r="H255" s="178"/>
    </row>
    <row r="256" spans="1:8" s="24" customFormat="1" ht="15.75" customHeight="1" x14ac:dyDescent="0.25">
      <c r="A256" s="98">
        <v>1</v>
      </c>
      <c r="B256" s="92" t="s">
        <v>162</v>
      </c>
      <c r="C256" s="12"/>
      <c r="D256" s="8">
        <v>558</v>
      </c>
      <c r="E256" s="155"/>
      <c r="F256" s="155"/>
      <c r="G256" s="154"/>
      <c r="H256" s="178"/>
    </row>
    <row r="257" spans="1:8" s="24" customFormat="1" ht="30.75" customHeight="1" x14ac:dyDescent="0.25">
      <c r="A257" s="98">
        <v>1</v>
      </c>
      <c r="B257" s="92" t="s">
        <v>163</v>
      </c>
      <c r="C257" s="12"/>
      <c r="D257" s="8"/>
      <c r="E257" s="155"/>
      <c r="F257" s="155"/>
      <c r="G257" s="154"/>
      <c r="H257" s="178"/>
    </row>
    <row r="258" spans="1:8" s="24" customFormat="1" x14ac:dyDescent="0.25">
      <c r="A258" s="98">
        <v>1</v>
      </c>
      <c r="B258" s="92" t="s">
        <v>164</v>
      </c>
      <c r="C258" s="12"/>
      <c r="D258" s="8"/>
      <c r="E258" s="155"/>
      <c r="F258" s="155"/>
      <c r="G258" s="154"/>
      <c r="H258" s="178"/>
    </row>
    <row r="259" spans="1:8" s="24" customFormat="1" ht="30" x14ac:dyDescent="0.25">
      <c r="A259" s="98">
        <v>1</v>
      </c>
      <c r="B259" s="92" t="s">
        <v>165</v>
      </c>
      <c r="C259" s="12"/>
      <c r="D259" s="8"/>
      <c r="E259" s="155"/>
      <c r="F259" s="155"/>
      <c r="G259" s="154"/>
      <c r="H259" s="178"/>
    </row>
    <row r="260" spans="1:8" s="24" customFormat="1" x14ac:dyDescent="0.25">
      <c r="A260" s="98">
        <v>1</v>
      </c>
      <c r="B260" s="92" t="s">
        <v>164</v>
      </c>
      <c r="C260" s="12"/>
      <c r="D260" s="93"/>
      <c r="E260" s="155"/>
      <c r="F260" s="155"/>
      <c r="G260" s="154"/>
      <c r="H260" s="178"/>
    </row>
    <row r="261" spans="1:8" s="24" customFormat="1" ht="30" customHeight="1" x14ac:dyDescent="0.25">
      <c r="A261" s="98">
        <v>1</v>
      </c>
      <c r="B261" s="46" t="s">
        <v>166</v>
      </c>
      <c r="C261" s="12"/>
      <c r="D261" s="11">
        <f>SUM(D262,D263,D265)</f>
        <v>330</v>
      </c>
      <c r="E261" s="155"/>
      <c r="F261" s="155"/>
      <c r="G261" s="154"/>
      <c r="H261" s="178"/>
    </row>
    <row r="262" spans="1:8" s="24" customFormat="1" ht="30" x14ac:dyDescent="0.25">
      <c r="A262" s="98">
        <v>1</v>
      </c>
      <c r="B262" s="92" t="s">
        <v>167</v>
      </c>
      <c r="C262" s="12"/>
      <c r="D262" s="11">
        <v>330</v>
      </c>
      <c r="E262" s="155"/>
      <c r="F262" s="155"/>
      <c r="G262" s="154"/>
      <c r="H262" s="178"/>
    </row>
    <row r="263" spans="1:8" s="24" customFormat="1" ht="45" x14ac:dyDescent="0.25">
      <c r="A263" s="98">
        <v>1</v>
      </c>
      <c r="B263" s="92" t="s">
        <v>168</v>
      </c>
      <c r="C263" s="12"/>
      <c r="D263" s="94"/>
      <c r="E263" s="155"/>
      <c r="F263" s="155"/>
      <c r="G263" s="154"/>
      <c r="H263" s="178"/>
    </row>
    <row r="264" spans="1:8" s="24" customFormat="1" x14ac:dyDescent="0.25">
      <c r="A264" s="98">
        <v>1</v>
      </c>
      <c r="B264" s="92" t="s">
        <v>164</v>
      </c>
      <c r="C264" s="12"/>
      <c r="D264" s="94"/>
      <c r="E264" s="155"/>
      <c r="F264" s="155"/>
      <c r="G264" s="154"/>
      <c r="H264" s="178"/>
    </row>
    <row r="265" spans="1:8" s="24" customFormat="1" ht="45" x14ac:dyDescent="0.25">
      <c r="A265" s="98">
        <v>1</v>
      </c>
      <c r="B265" s="92" t="s">
        <v>169</v>
      </c>
      <c r="C265" s="12"/>
      <c r="D265" s="94"/>
      <c r="E265" s="155"/>
      <c r="F265" s="155"/>
      <c r="G265" s="154"/>
      <c r="H265" s="178"/>
    </row>
    <row r="266" spans="1:8" s="24" customFormat="1" x14ac:dyDescent="0.25">
      <c r="A266" s="98">
        <v>1</v>
      </c>
      <c r="B266" s="92" t="s">
        <v>164</v>
      </c>
      <c r="C266" s="12"/>
      <c r="D266" s="94"/>
      <c r="E266" s="155"/>
      <c r="F266" s="155"/>
      <c r="G266" s="154"/>
      <c r="H266" s="178"/>
    </row>
    <row r="267" spans="1:8" s="24" customFormat="1" ht="31.5" customHeight="1" x14ac:dyDescent="0.25">
      <c r="A267" s="98">
        <v>1</v>
      </c>
      <c r="B267" s="46" t="s">
        <v>170</v>
      </c>
      <c r="C267" s="12"/>
      <c r="D267" s="11"/>
      <c r="E267" s="155"/>
      <c r="F267" s="155"/>
      <c r="G267" s="154"/>
      <c r="H267" s="178"/>
    </row>
    <row r="268" spans="1:8" s="24" customFormat="1" ht="15.75" customHeight="1" x14ac:dyDescent="0.25">
      <c r="A268" s="98">
        <v>1</v>
      </c>
      <c r="B268" s="46" t="s">
        <v>171</v>
      </c>
      <c r="C268" s="12"/>
      <c r="D268" s="11"/>
      <c r="E268" s="155"/>
      <c r="F268" s="155"/>
      <c r="G268" s="154"/>
      <c r="H268" s="178"/>
    </row>
    <row r="269" spans="1:8" s="24" customFormat="1" ht="15.75" customHeight="1" x14ac:dyDescent="0.25">
      <c r="A269" s="98">
        <v>1</v>
      </c>
      <c r="B269" s="47" t="s">
        <v>172</v>
      </c>
      <c r="C269" s="12"/>
      <c r="D269" s="11"/>
      <c r="E269" s="155"/>
      <c r="F269" s="155"/>
      <c r="G269" s="154"/>
      <c r="H269" s="178"/>
    </row>
    <row r="270" spans="1:8" s="24" customFormat="1" x14ac:dyDescent="0.25">
      <c r="A270" s="98">
        <v>1</v>
      </c>
      <c r="B270" s="13" t="s">
        <v>101</v>
      </c>
      <c r="C270" s="87"/>
      <c r="D270" s="8">
        <v>50</v>
      </c>
      <c r="E270" s="155"/>
      <c r="F270" s="155"/>
      <c r="G270" s="154"/>
      <c r="H270" s="178"/>
    </row>
    <row r="271" spans="1:8" s="24" customFormat="1" x14ac:dyDescent="0.25">
      <c r="A271" s="98">
        <v>1</v>
      </c>
      <c r="B271" s="49" t="s">
        <v>118</v>
      </c>
      <c r="C271" s="87"/>
      <c r="D271" s="93"/>
      <c r="E271" s="155"/>
      <c r="F271" s="155"/>
      <c r="G271" s="154"/>
      <c r="H271" s="178"/>
    </row>
    <row r="272" spans="1:8" ht="30" x14ac:dyDescent="0.25">
      <c r="A272" s="98">
        <v>1</v>
      </c>
      <c r="B272" s="13" t="s">
        <v>102</v>
      </c>
      <c r="C272" s="12"/>
      <c r="D272" s="11">
        <f>1500-500</f>
        <v>1000</v>
      </c>
      <c r="E272" s="589"/>
      <c r="F272" s="589"/>
      <c r="G272" s="589"/>
    </row>
    <row r="273" spans="1:8" s="24" customFormat="1" ht="15.75" customHeight="1" x14ac:dyDescent="0.25">
      <c r="A273" s="98">
        <v>1</v>
      </c>
      <c r="B273" s="13" t="s">
        <v>173</v>
      </c>
      <c r="C273" s="12"/>
      <c r="D273" s="11"/>
      <c r="E273" s="155"/>
      <c r="F273" s="155"/>
      <c r="G273" s="154"/>
      <c r="H273" s="178"/>
    </row>
    <row r="274" spans="1:8" s="24" customFormat="1" x14ac:dyDescent="0.25">
      <c r="A274" s="98">
        <v>1</v>
      </c>
      <c r="B274" s="95"/>
      <c r="C274" s="12"/>
      <c r="D274" s="11"/>
      <c r="E274" s="155"/>
      <c r="F274" s="155"/>
      <c r="G274" s="154"/>
      <c r="H274" s="178"/>
    </row>
    <row r="275" spans="1:8" s="24" customFormat="1" x14ac:dyDescent="0.25">
      <c r="A275" s="98">
        <v>1</v>
      </c>
      <c r="B275" s="96" t="s">
        <v>120</v>
      </c>
      <c r="C275" s="12"/>
      <c r="D275" s="52">
        <f>D252+ROUND(D270*3.2,0)+D272</f>
        <v>2998</v>
      </c>
      <c r="E275" s="155"/>
      <c r="F275" s="155"/>
      <c r="G275" s="154"/>
      <c r="H275" s="178"/>
    </row>
    <row r="276" spans="1:8" s="24" customFormat="1" x14ac:dyDescent="0.25">
      <c r="A276" s="98">
        <v>1</v>
      </c>
      <c r="B276" s="97" t="s">
        <v>119</v>
      </c>
      <c r="C276" s="12"/>
      <c r="D276" s="52">
        <f>SUM(D250,D275)</f>
        <v>39280.552706552699</v>
      </c>
      <c r="E276" s="155"/>
      <c r="F276" s="155"/>
      <c r="G276" s="154"/>
      <c r="H276" s="178"/>
    </row>
    <row r="277" spans="1:8" ht="15.75" customHeight="1" x14ac:dyDescent="0.25">
      <c r="A277" s="98">
        <v>1</v>
      </c>
      <c r="B277" s="138" t="s">
        <v>7</v>
      </c>
      <c r="C277" s="46"/>
      <c r="D277" s="46"/>
      <c r="E277" s="46"/>
      <c r="F277" s="46"/>
      <c r="G277" s="52"/>
    </row>
    <row r="278" spans="1:8" ht="15.75" customHeight="1" x14ac:dyDescent="0.25">
      <c r="A278" s="98">
        <v>1</v>
      </c>
      <c r="B278" s="29" t="s">
        <v>109</v>
      </c>
      <c r="C278" s="46"/>
      <c r="D278" s="527"/>
      <c r="E278" s="46"/>
      <c r="F278" s="527"/>
      <c r="G278" s="52"/>
    </row>
    <row r="279" spans="1:8" ht="15.75" customHeight="1" x14ac:dyDescent="0.25">
      <c r="A279" s="98">
        <v>1</v>
      </c>
      <c r="B279" s="6" t="s">
        <v>21</v>
      </c>
      <c r="C279" s="46">
        <v>340</v>
      </c>
      <c r="D279" s="11">
        <v>25</v>
      </c>
      <c r="E279" s="252">
        <v>12</v>
      </c>
      <c r="F279" s="11">
        <f>ROUND(G279/C279,0)</f>
        <v>1</v>
      </c>
      <c r="G279" s="11">
        <f>ROUND(D279*E279,0)</f>
        <v>300</v>
      </c>
    </row>
    <row r="280" spans="1:8" ht="15.75" customHeight="1" x14ac:dyDescent="0.25">
      <c r="A280" s="98">
        <v>1</v>
      </c>
      <c r="B280" s="6" t="s">
        <v>52</v>
      </c>
      <c r="C280" s="46">
        <v>340</v>
      </c>
      <c r="D280" s="11">
        <v>25</v>
      </c>
      <c r="E280" s="252">
        <v>12</v>
      </c>
      <c r="F280" s="11">
        <f>ROUND(G280/C280,0)</f>
        <v>1</v>
      </c>
      <c r="G280" s="11">
        <f>ROUND(D280*E280,0)</f>
        <v>300</v>
      </c>
    </row>
    <row r="281" spans="1:8" ht="15.75" customHeight="1" x14ac:dyDescent="0.25">
      <c r="A281" s="98">
        <v>1</v>
      </c>
      <c r="B281" s="352" t="s">
        <v>9</v>
      </c>
      <c r="C281" s="46"/>
      <c r="D281" s="102">
        <f>D279+D280</f>
        <v>50</v>
      </c>
      <c r="E281" s="83">
        <f t="shared" ref="E281" si="23">G281/D281</f>
        <v>12</v>
      </c>
      <c r="F281" s="576">
        <f>F279+F280</f>
        <v>2</v>
      </c>
      <c r="G281" s="52">
        <f>G279+G280</f>
        <v>600</v>
      </c>
    </row>
    <row r="282" spans="1:8" ht="15.75" customHeight="1" x14ac:dyDescent="0.25">
      <c r="A282" s="98">
        <v>1</v>
      </c>
      <c r="B282" s="590" t="s">
        <v>99</v>
      </c>
      <c r="C282" s="23"/>
      <c r="D282" s="563">
        <f t="shared" ref="D282" si="24">D281</f>
        <v>50</v>
      </c>
      <c r="E282" s="83">
        <f t="shared" ref="E282:G282" si="25">E281</f>
        <v>12</v>
      </c>
      <c r="F282" s="563">
        <f t="shared" si="25"/>
        <v>2</v>
      </c>
      <c r="G282" s="563">
        <f t="shared" si="25"/>
        <v>600</v>
      </c>
    </row>
    <row r="283" spans="1:8" ht="18.75" customHeight="1" thickBot="1" x14ac:dyDescent="0.3">
      <c r="A283" s="98">
        <v>1</v>
      </c>
      <c r="B283" s="568" t="s">
        <v>10</v>
      </c>
      <c r="C283" s="591"/>
      <c r="D283" s="569"/>
      <c r="E283" s="592"/>
      <c r="F283" s="569"/>
      <c r="G283" s="569"/>
    </row>
  </sheetData>
  <autoFilter ref="A7:H283"/>
  <mergeCells count="6">
    <mergeCell ref="B2:G3"/>
    <mergeCell ref="C4:C6"/>
    <mergeCell ref="E4:E6"/>
    <mergeCell ref="F4:F6"/>
    <mergeCell ref="D4:D6"/>
    <mergeCell ref="G4:G6"/>
  </mergeCells>
  <pageMargins left="0.6692913385826772" right="0" top="0.74803149606299213" bottom="0.19685039370078741" header="0" footer="0"/>
  <pageSetup paperSize="9" scale="7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21"/>
  <sheetViews>
    <sheetView topLeftCell="B1" zoomScale="85" zoomScaleNormal="85" zoomScaleSheetLayoutView="100" workbookViewId="0">
      <pane ySplit="7" topLeftCell="A8" activePane="bottomLeft" state="frozen"/>
      <selection activeCell="I25" sqref="I25"/>
      <selection pane="bottomLeft" activeCell="I25" sqref="I25"/>
    </sheetView>
  </sheetViews>
  <sheetFormatPr defaultColWidth="15.7109375" defaultRowHeight="15" x14ac:dyDescent="0.25"/>
  <cols>
    <col min="1" max="1" width="3.85546875" style="250" hidden="1" customWidth="1"/>
    <col min="2" max="2" width="47.140625" style="250" customWidth="1"/>
    <col min="3" max="3" width="9.5703125" style="250" customWidth="1"/>
    <col min="4" max="4" width="12.85546875" style="250" customWidth="1"/>
    <col min="5" max="5" width="13.7109375" style="250" customWidth="1"/>
    <col min="6" max="6" width="10.140625" style="250" customWidth="1"/>
    <col min="7" max="7" width="11.5703125" style="250" customWidth="1"/>
    <col min="8" max="9" width="15.7109375" style="250"/>
    <col min="10" max="10" width="16.28515625" style="250" bestFit="1" customWidth="1"/>
    <col min="11" max="16384" width="15.7109375" style="250"/>
  </cols>
  <sheetData>
    <row r="1" spans="1:9" ht="9.75" customHeight="1" x14ac:dyDescent="0.25">
      <c r="F1" s="333"/>
    </row>
    <row r="2" spans="1:9" s="308" customFormat="1" ht="15" customHeight="1" x14ac:dyDescent="0.25">
      <c r="B2" s="609" t="s">
        <v>220</v>
      </c>
      <c r="C2" s="609"/>
      <c r="D2" s="609"/>
      <c r="E2" s="609"/>
      <c r="F2" s="609"/>
      <c r="G2" s="609"/>
    </row>
    <row r="3" spans="1:9" ht="21.6" customHeight="1" thickBot="1" x14ac:dyDescent="0.3">
      <c r="B3" s="618"/>
      <c r="C3" s="618"/>
      <c r="D3" s="618"/>
      <c r="E3" s="618"/>
      <c r="F3" s="618"/>
      <c r="G3" s="618"/>
    </row>
    <row r="4" spans="1:9" ht="33.75" customHeight="1" x14ac:dyDescent="0.3">
      <c r="B4" s="17" t="s">
        <v>133</v>
      </c>
      <c r="C4" s="600" t="s">
        <v>1</v>
      </c>
      <c r="D4" s="612" t="s">
        <v>201</v>
      </c>
      <c r="E4" s="606" t="s">
        <v>0</v>
      </c>
      <c r="F4" s="600" t="s">
        <v>2</v>
      </c>
      <c r="G4" s="603" t="s">
        <v>153</v>
      </c>
    </row>
    <row r="5" spans="1:9" ht="19.5" customHeight="1" x14ac:dyDescent="0.3">
      <c r="B5" s="18"/>
      <c r="C5" s="601"/>
      <c r="D5" s="613"/>
      <c r="E5" s="607"/>
      <c r="F5" s="601"/>
      <c r="G5" s="604"/>
      <c r="H5" s="334"/>
    </row>
    <row r="6" spans="1:9" ht="21" customHeight="1" thickBot="1" x14ac:dyDescent="0.3">
      <c r="B6" s="19" t="s">
        <v>3</v>
      </c>
      <c r="C6" s="602"/>
      <c r="D6" s="614"/>
      <c r="E6" s="608"/>
      <c r="F6" s="602"/>
      <c r="G6" s="617"/>
      <c r="H6" s="615"/>
      <c r="I6" s="616"/>
    </row>
    <row r="7" spans="1:9" ht="15.75" thickBot="1" x14ac:dyDescent="0.3">
      <c r="B7" s="20">
        <v>1</v>
      </c>
      <c r="C7" s="21">
        <v>2</v>
      </c>
      <c r="D7" s="21">
        <v>3</v>
      </c>
      <c r="E7" s="335">
        <v>4</v>
      </c>
      <c r="F7" s="335">
        <v>5</v>
      </c>
      <c r="G7" s="335">
        <v>6</v>
      </c>
      <c r="H7" s="334"/>
    </row>
    <row r="8" spans="1:9" x14ac:dyDescent="0.25">
      <c r="A8" s="250">
        <v>1</v>
      </c>
      <c r="B8" s="336"/>
      <c r="C8" s="337"/>
      <c r="D8" s="11"/>
      <c r="E8" s="11"/>
      <c r="F8" s="11"/>
      <c r="G8" s="11"/>
    </row>
    <row r="9" spans="1:9" ht="18" customHeight="1" x14ac:dyDescent="0.25">
      <c r="A9" s="250">
        <v>1</v>
      </c>
      <c r="B9" s="338" t="s">
        <v>74</v>
      </c>
      <c r="C9" s="339"/>
      <c r="D9" s="11"/>
      <c r="E9" s="11"/>
      <c r="F9" s="11"/>
      <c r="G9" s="11"/>
    </row>
    <row r="10" spans="1:9" x14ac:dyDescent="0.25">
      <c r="A10" s="250">
        <v>1</v>
      </c>
      <c r="B10" s="340" t="s">
        <v>4</v>
      </c>
      <c r="C10" s="339"/>
      <c r="D10" s="11"/>
      <c r="E10" s="11"/>
      <c r="F10" s="11"/>
      <c r="G10" s="11"/>
    </row>
    <row r="11" spans="1:9" x14ac:dyDescent="0.25">
      <c r="A11" s="250">
        <v>1</v>
      </c>
      <c r="B11" s="75" t="s">
        <v>36</v>
      </c>
      <c r="C11" s="341">
        <v>340</v>
      </c>
      <c r="D11" s="11">
        <f>1540-15</f>
        <v>1525</v>
      </c>
      <c r="E11" s="342">
        <v>11</v>
      </c>
      <c r="F11" s="11">
        <f>ROUND(G11/C11,0)</f>
        <v>49</v>
      </c>
      <c r="G11" s="11">
        <f>ROUND(D11*E11,0)</f>
        <v>16775</v>
      </c>
    </row>
    <row r="12" spans="1:9" x14ac:dyDescent="0.25">
      <c r="A12" s="250">
        <v>1</v>
      </c>
      <c r="B12" s="75" t="s">
        <v>39</v>
      </c>
      <c r="C12" s="341">
        <v>340</v>
      </c>
      <c r="D12" s="11">
        <v>460</v>
      </c>
      <c r="E12" s="342">
        <v>9.6999999999999993</v>
      </c>
      <c r="F12" s="11">
        <f>ROUND(G12/C12,0)</f>
        <v>13</v>
      </c>
      <c r="G12" s="11">
        <f>ROUND(D12*E12,0)</f>
        <v>4462</v>
      </c>
    </row>
    <row r="13" spans="1:9" x14ac:dyDescent="0.25">
      <c r="A13" s="250">
        <v>1</v>
      </c>
      <c r="B13" s="75" t="s">
        <v>8</v>
      </c>
      <c r="C13" s="341">
        <v>340</v>
      </c>
      <c r="D13" s="11">
        <f>1725-6</f>
        <v>1719</v>
      </c>
      <c r="E13" s="342">
        <v>7.5</v>
      </c>
      <c r="F13" s="11">
        <f>ROUND(G13/C13,0)</f>
        <v>38</v>
      </c>
      <c r="G13" s="11">
        <f>ROUND(D13*E13,0)</f>
        <v>12893</v>
      </c>
    </row>
    <row r="14" spans="1:9" x14ac:dyDescent="0.25">
      <c r="A14" s="250">
        <v>1</v>
      </c>
      <c r="B14" s="75" t="s">
        <v>86</v>
      </c>
      <c r="C14" s="341">
        <v>340</v>
      </c>
      <c r="D14" s="11">
        <f>1190+3</f>
        <v>1193</v>
      </c>
      <c r="E14" s="342">
        <v>9.6999999999999993</v>
      </c>
      <c r="F14" s="11">
        <f>ROUND(G14/C14,0)</f>
        <v>34</v>
      </c>
      <c r="G14" s="11">
        <f>ROUND(D14*E14,0)</f>
        <v>11572</v>
      </c>
    </row>
    <row r="15" spans="1:9" s="79" customFormat="1" x14ac:dyDescent="0.25">
      <c r="A15" s="250">
        <v>1</v>
      </c>
      <c r="B15" s="343" t="s">
        <v>5</v>
      </c>
      <c r="C15" s="344"/>
      <c r="D15" s="52">
        <f>D11+D12+D13+D14</f>
        <v>4897</v>
      </c>
      <c r="E15" s="83">
        <f>G15/D15</f>
        <v>9.3326526444762106</v>
      </c>
      <c r="F15" s="52">
        <f>F11+F12+F13+F14</f>
        <v>134</v>
      </c>
      <c r="G15" s="52">
        <f>G11+G12+G13+G14</f>
        <v>45702</v>
      </c>
    </row>
    <row r="16" spans="1:9" s="24" customFormat="1" ht="18.75" customHeight="1" x14ac:dyDescent="0.25">
      <c r="A16" s="250">
        <v>1</v>
      </c>
      <c r="B16" s="84" t="s">
        <v>154</v>
      </c>
      <c r="C16" s="84"/>
      <c r="D16" s="85"/>
      <c r="E16" s="8"/>
      <c r="F16" s="8"/>
      <c r="G16" s="8"/>
    </row>
    <row r="17" spans="1:8" s="24" customFormat="1" ht="15" customHeight="1" x14ac:dyDescent="0.25">
      <c r="A17" s="250">
        <v>1</v>
      </c>
      <c r="B17" s="47" t="s">
        <v>242</v>
      </c>
      <c r="C17" s="87"/>
      <c r="D17" s="8">
        <f>SUM(D18,D19,D20,D21)</f>
        <v>30200</v>
      </c>
      <c r="E17" s="8"/>
      <c r="F17" s="8"/>
      <c r="G17" s="8"/>
    </row>
    <row r="18" spans="1:8" s="24" customFormat="1" ht="15" customHeight="1" x14ac:dyDescent="0.25">
      <c r="A18" s="250">
        <v>1</v>
      </c>
      <c r="B18" s="46" t="s">
        <v>155</v>
      </c>
      <c r="C18" s="87"/>
      <c r="D18" s="8"/>
      <c r="E18" s="8"/>
      <c r="F18" s="8"/>
      <c r="G18" s="8"/>
    </row>
    <row r="19" spans="1:8" s="24" customFormat="1" ht="17.25" customHeight="1" x14ac:dyDescent="0.25">
      <c r="A19" s="250">
        <v>1</v>
      </c>
      <c r="B19" s="46" t="s">
        <v>156</v>
      </c>
      <c r="C19" s="87"/>
      <c r="D19" s="11">
        <v>2200</v>
      </c>
      <c r="E19" s="8"/>
      <c r="F19" s="8"/>
      <c r="G19" s="8"/>
    </row>
    <row r="20" spans="1:8" s="24" customFormat="1" ht="30" customHeight="1" x14ac:dyDescent="0.25">
      <c r="A20" s="250">
        <v>1</v>
      </c>
      <c r="B20" s="46" t="s">
        <v>157</v>
      </c>
      <c r="C20" s="87"/>
      <c r="D20" s="11"/>
      <c r="E20" s="8"/>
      <c r="F20" s="8"/>
      <c r="G20" s="8"/>
    </row>
    <row r="21" spans="1:8" s="24" customFormat="1" ht="15" customHeight="1" x14ac:dyDescent="0.25">
      <c r="A21" s="250">
        <v>1</v>
      </c>
      <c r="B21" s="47" t="s">
        <v>158</v>
      </c>
      <c r="C21" s="87"/>
      <c r="D21" s="11">
        <v>28000</v>
      </c>
      <c r="E21" s="8"/>
      <c r="F21" s="8"/>
      <c r="G21" s="8"/>
    </row>
    <row r="22" spans="1:8" s="24" customFormat="1" ht="45" customHeight="1" x14ac:dyDescent="0.25">
      <c r="A22" s="250">
        <v>1</v>
      </c>
      <c r="B22" s="47" t="s">
        <v>214</v>
      </c>
      <c r="C22" s="87"/>
      <c r="D22" s="77">
        <v>1114</v>
      </c>
      <c r="E22" s="8"/>
      <c r="F22" s="8"/>
      <c r="G22" s="8"/>
      <c r="H22" s="88"/>
    </row>
    <row r="23" spans="1:8" s="79" customFormat="1" ht="15" customHeight="1" x14ac:dyDescent="0.25">
      <c r="A23" s="250">
        <v>1</v>
      </c>
      <c r="B23" s="13" t="s">
        <v>101</v>
      </c>
      <c r="C23" s="12"/>
      <c r="D23" s="11">
        <v>25000</v>
      </c>
      <c r="E23" s="11"/>
      <c r="F23" s="11"/>
      <c r="G23" s="11"/>
    </row>
    <row r="24" spans="1:8" s="24" customFormat="1" ht="15" customHeight="1" x14ac:dyDescent="0.25">
      <c r="A24" s="250">
        <v>1</v>
      </c>
      <c r="B24" s="49" t="s">
        <v>118</v>
      </c>
      <c r="C24" s="318"/>
      <c r="D24" s="11"/>
      <c r="E24" s="8"/>
      <c r="F24" s="8"/>
      <c r="G24" s="8"/>
    </row>
    <row r="25" spans="1:8" s="24" customFormat="1" ht="15.75" customHeight="1" x14ac:dyDescent="0.25">
      <c r="A25" s="250">
        <v>1</v>
      </c>
      <c r="B25" s="51" t="s">
        <v>159</v>
      </c>
      <c r="C25" s="91"/>
      <c r="D25" s="87">
        <f>D17+ROUND(D23*3.2,0)</f>
        <v>110200</v>
      </c>
      <c r="E25" s="155"/>
      <c r="F25" s="155"/>
      <c r="G25" s="155"/>
    </row>
    <row r="26" spans="1:8" s="24" customFormat="1" ht="15.75" customHeight="1" x14ac:dyDescent="0.25">
      <c r="A26" s="250">
        <v>1</v>
      </c>
      <c r="B26" s="84" t="s">
        <v>121</v>
      </c>
      <c r="C26" s="12"/>
      <c r="D26" s="11"/>
      <c r="E26" s="155"/>
      <c r="F26" s="155"/>
      <c r="G26" s="155"/>
    </row>
    <row r="27" spans="1:8" s="24" customFormat="1" ht="36" customHeight="1" x14ac:dyDescent="0.25">
      <c r="A27" s="250">
        <v>1</v>
      </c>
      <c r="B27" s="47" t="s">
        <v>242</v>
      </c>
      <c r="C27" s="12"/>
      <c r="D27" s="11">
        <f>SUM(D28,D29,D36,D42,D43,D44)</f>
        <v>16262</v>
      </c>
      <c r="E27" s="155"/>
      <c r="F27" s="155"/>
      <c r="G27" s="155"/>
    </row>
    <row r="28" spans="1:8" s="24" customFormat="1" ht="15.75" customHeight="1" x14ac:dyDescent="0.25">
      <c r="A28" s="250">
        <v>1</v>
      </c>
      <c r="B28" s="47" t="s">
        <v>155</v>
      </c>
      <c r="C28" s="12"/>
      <c r="D28" s="11"/>
      <c r="E28" s="155"/>
      <c r="F28" s="155"/>
      <c r="G28" s="155"/>
    </row>
    <row r="29" spans="1:8" s="24" customFormat="1" ht="15.75" customHeight="1" x14ac:dyDescent="0.25">
      <c r="A29" s="250">
        <v>1</v>
      </c>
      <c r="B29" s="46" t="s">
        <v>160</v>
      </c>
      <c r="C29" s="12"/>
      <c r="D29" s="11">
        <f>D30+D31+D32+D34</f>
        <v>9862</v>
      </c>
      <c r="E29" s="155"/>
      <c r="F29" s="155"/>
      <c r="G29" s="155"/>
    </row>
    <row r="30" spans="1:8" s="24" customFormat="1" ht="19.5" customHeight="1" x14ac:dyDescent="0.25">
      <c r="A30" s="250">
        <v>1</v>
      </c>
      <c r="B30" s="92" t="s">
        <v>161</v>
      </c>
      <c r="C30" s="12"/>
      <c r="D30" s="8">
        <f>8017-500</f>
        <v>7517</v>
      </c>
      <c r="E30" s="155"/>
      <c r="F30" s="155"/>
      <c r="G30" s="155"/>
    </row>
    <row r="31" spans="1:8" s="24" customFormat="1" ht="15.75" customHeight="1" x14ac:dyDescent="0.25">
      <c r="A31" s="250">
        <v>1</v>
      </c>
      <c r="B31" s="92" t="s">
        <v>162</v>
      </c>
      <c r="C31" s="12"/>
      <c r="D31" s="8">
        <v>2345</v>
      </c>
      <c r="E31" s="155"/>
      <c r="F31" s="155"/>
      <c r="G31" s="155"/>
    </row>
    <row r="32" spans="1:8" s="24" customFormat="1" ht="30.75" customHeight="1" x14ac:dyDescent="0.25">
      <c r="A32" s="250">
        <v>1</v>
      </c>
      <c r="B32" s="92" t="s">
        <v>163</v>
      </c>
      <c r="C32" s="12"/>
      <c r="D32" s="8"/>
      <c r="E32" s="155"/>
      <c r="F32" s="155"/>
      <c r="G32" s="155"/>
    </row>
    <row r="33" spans="1:7" s="24" customFormat="1" ht="15" customHeight="1" x14ac:dyDescent="0.25">
      <c r="A33" s="250">
        <v>1</v>
      </c>
      <c r="B33" s="92" t="s">
        <v>164</v>
      </c>
      <c r="C33" s="12"/>
      <c r="D33" s="8"/>
      <c r="E33" s="155"/>
      <c r="F33" s="155"/>
      <c r="G33" s="155"/>
    </row>
    <row r="34" spans="1:7" s="24" customFormat="1" ht="30" customHeight="1" x14ac:dyDescent="0.25">
      <c r="A34" s="250">
        <v>1</v>
      </c>
      <c r="B34" s="92" t="s">
        <v>165</v>
      </c>
      <c r="C34" s="12"/>
      <c r="D34" s="8"/>
      <c r="E34" s="155"/>
      <c r="F34" s="155"/>
      <c r="G34" s="155"/>
    </row>
    <row r="35" spans="1:7" s="24" customFormat="1" ht="15" customHeight="1" x14ac:dyDescent="0.25">
      <c r="A35" s="250">
        <v>1</v>
      </c>
      <c r="B35" s="92" t="s">
        <v>164</v>
      </c>
      <c r="C35" s="12"/>
      <c r="D35" s="93"/>
      <c r="E35" s="155"/>
      <c r="F35" s="155"/>
      <c r="G35" s="155"/>
    </row>
    <row r="36" spans="1:7" s="24" customFormat="1" ht="30" customHeight="1" x14ac:dyDescent="0.25">
      <c r="A36" s="250">
        <v>1</v>
      </c>
      <c r="B36" s="46" t="s">
        <v>166</v>
      </c>
      <c r="C36" s="12"/>
      <c r="D36" s="11">
        <f>SUM(D37,D38,D40)</f>
        <v>6400</v>
      </c>
      <c r="E36" s="155"/>
      <c r="F36" s="155"/>
      <c r="G36" s="155"/>
    </row>
    <row r="37" spans="1:7" s="24" customFormat="1" ht="30" customHeight="1" x14ac:dyDescent="0.25">
      <c r="A37" s="250">
        <v>1</v>
      </c>
      <c r="B37" s="92" t="s">
        <v>167</v>
      </c>
      <c r="C37" s="12"/>
      <c r="D37" s="11">
        <v>6400</v>
      </c>
      <c r="E37" s="155"/>
      <c r="F37" s="155"/>
      <c r="G37" s="155"/>
    </row>
    <row r="38" spans="1:7" s="24" customFormat="1" ht="45" customHeight="1" x14ac:dyDescent="0.25">
      <c r="A38" s="250">
        <v>1</v>
      </c>
      <c r="B38" s="92" t="s">
        <v>168</v>
      </c>
      <c r="C38" s="12"/>
      <c r="D38" s="94"/>
      <c r="E38" s="155"/>
      <c r="F38" s="155"/>
      <c r="G38" s="155"/>
    </row>
    <row r="39" spans="1:7" s="24" customFormat="1" ht="15" customHeight="1" x14ac:dyDescent="0.25">
      <c r="A39" s="250">
        <v>1</v>
      </c>
      <c r="B39" s="92" t="s">
        <v>164</v>
      </c>
      <c r="C39" s="12"/>
      <c r="D39" s="94"/>
      <c r="E39" s="155"/>
      <c r="F39" s="155"/>
      <c r="G39" s="155"/>
    </row>
    <row r="40" spans="1:7" s="24" customFormat="1" ht="45" customHeight="1" x14ac:dyDescent="0.25">
      <c r="A40" s="250">
        <v>1</v>
      </c>
      <c r="B40" s="92" t="s">
        <v>169</v>
      </c>
      <c r="C40" s="12"/>
      <c r="D40" s="94"/>
      <c r="E40" s="155"/>
      <c r="F40" s="155"/>
      <c r="G40" s="155"/>
    </row>
    <row r="41" spans="1:7" s="24" customFormat="1" ht="15" customHeight="1" x14ac:dyDescent="0.25">
      <c r="A41" s="250">
        <v>1</v>
      </c>
      <c r="B41" s="92" t="s">
        <v>164</v>
      </c>
      <c r="C41" s="12"/>
      <c r="D41" s="94"/>
      <c r="E41" s="155"/>
      <c r="F41" s="155"/>
      <c r="G41" s="155"/>
    </row>
    <row r="42" spans="1:7" s="24" customFormat="1" ht="31.5" customHeight="1" x14ac:dyDescent="0.25">
      <c r="A42" s="250">
        <v>1</v>
      </c>
      <c r="B42" s="46" t="s">
        <v>170</v>
      </c>
      <c r="C42" s="12"/>
      <c r="D42" s="11"/>
      <c r="E42" s="155"/>
      <c r="F42" s="155"/>
      <c r="G42" s="155"/>
    </row>
    <row r="43" spans="1:7" s="24" customFormat="1" ht="15.75" customHeight="1" x14ac:dyDescent="0.25">
      <c r="A43" s="250">
        <v>1</v>
      </c>
      <c r="B43" s="46" t="s">
        <v>171</v>
      </c>
      <c r="C43" s="12"/>
      <c r="D43" s="11"/>
      <c r="E43" s="155"/>
      <c r="F43" s="155"/>
      <c r="G43" s="155"/>
    </row>
    <row r="44" spans="1:7" s="24" customFormat="1" ht="15.75" customHeight="1" x14ac:dyDescent="0.25">
      <c r="A44" s="250">
        <v>1</v>
      </c>
      <c r="B44" s="47" t="s">
        <v>172</v>
      </c>
      <c r="C44" s="12"/>
      <c r="D44" s="11"/>
      <c r="E44" s="155"/>
      <c r="F44" s="155"/>
      <c r="G44" s="155"/>
    </row>
    <row r="45" spans="1:7" s="24" customFormat="1" ht="15" customHeight="1" x14ac:dyDescent="0.25">
      <c r="A45" s="250">
        <v>1</v>
      </c>
      <c r="B45" s="13" t="s">
        <v>101</v>
      </c>
      <c r="C45" s="87"/>
      <c r="D45" s="8"/>
      <c r="E45" s="155"/>
      <c r="F45" s="155"/>
      <c r="G45" s="155"/>
    </row>
    <row r="46" spans="1:7" s="24" customFormat="1" ht="15" customHeight="1" x14ac:dyDescent="0.25">
      <c r="A46" s="250">
        <v>1</v>
      </c>
      <c r="B46" s="49" t="s">
        <v>118</v>
      </c>
      <c r="C46" s="87"/>
      <c r="D46" s="93"/>
      <c r="E46" s="155"/>
      <c r="F46" s="155"/>
      <c r="G46" s="155"/>
    </row>
    <row r="47" spans="1:7" s="79" customFormat="1" ht="30" customHeight="1" x14ac:dyDescent="0.25">
      <c r="A47" s="250">
        <v>1</v>
      </c>
      <c r="B47" s="13" t="s">
        <v>102</v>
      </c>
      <c r="C47" s="345"/>
      <c r="D47" s="11">
        <f>11460-2500-D49</f>
        <v>6960</v>
      </c>
      <c r="E47" s="11"/>
      <c r="F47" s="11"/>
      <c r="G47" s="11"/>
    </row>
    <row r="48" spans="1:7" s="24" customFormat="1" ht="15.75" customHeight="1" x14ac:dyDescent="0.25">
      <c r="A48" s="250">
        <v>1</v>
      </c>
      <c r="B48" s="13" t="s">
        <v>173</v>
      </c>
      <c r="C48" s="12"/>
      <c r="D48" s="11"/>
      <c r="E48" s="155"/>
      <c r="F48" s="155"/>
      <c r="G48" s="155"/>
    </row>
    <row r="49" spans="1:7" s="24" customFormat="1" ht="42" customHeight="1" x14ac:dyDescent="0.25">
      <c r="A49" s="250">
        <v>1</v>
      </c>
      <c r="B49" s="13" t="s">
        <v>223</v>
      </c>
      <c r="C49" s="12"/>
      <c r="D49" s="11">
        <v>2000</v>
      </c>
      <c r="E49" s="155"/>
      <c r="F49" s="155"/>
      <c r="G49" s="155"/>
    </row>
    <row r="50" spans="1:7" s="24" customFormat="1" ht="15" customHeight="1" x14ac:dyDescent="0.25">
      <c r="A50" s="250">
        <v>1</v>
      </c>
      <c r="B50" s="96" t="s">
        <v>120</v>
      </c>
      <c r="C50" s="12"/>
      <c r="D50" s="52">
        <f>D27+ROUND(D45*3.2,0)+D47+D49</f>
        <v>25222</v>
      </c>
      <c r="E50" s="155"/>
      <c r="F50" s="155"/>
      <c r="G50" s="155"/>
    </row>
    <row r="51" spans="1:7" s="24" customFormat="1" ht="15" customHeight="1" x14ac:dyDescent="0.25">
      <c r="A51" s="250">
        <v>1</v>
      </c>
      <c r="B51" s="97" t="s">
        <v>119</v>
      </c>
      <c r="C51" s="12"/>
      <c r="D51" s="52">
        <f>SUM(D25,D50)</f>
        <v>135422</v>
      </c>
      <c r="E51" s="155"/>
      <c r="F51" s="155"/>
      <c r="G51" s="155"/>
    </row>
    <row r="52" spans="1:7" s="24" customFormat="1" ht="15" customHeight="1" x14ac:dyDescent="0.25">
      <c r="A52" s="250">
        <v>1</v>
      </c>
      <c r="B52" s="55" t="s">
        <v>103</v>
      </c>
      <c r="C52" s="12"/>
      <c r="D52" s="135">
        <f>D53</f>
        <v>2700</v>
      </c>
      <c r="E52" s="346"/>
      <c r="F52" s="346"/>
      <c r="G52" s="346"/>
    </row>
    <row r="53" spans="1:7" s="24" customFormat="1" ht="45" x14ac:dyDescent="0.25">
      <c r="A53" s="250">
        <v>1</v>
      </c>
      <c r="B53" s="347" t="s">
        <v>237</v>
      </c>
      <c r="C53" s="12"/>
      <c r="D53" s="11">
        <v>2700</v>
      </c>
      <c r="E53" s="346"/>
      <c r="F53" s="346"/>
      <c r="G53" s="346"/>
    </row>
    <row r="54" spans="1:7" s="79" customFormat="1" ht="15.75" x14ac:dyDescent="0.25">
      <c r="A54" s="250">
        <v>1</v>
      </c>
      <c r="B54" s="138" t="s">
        <v>7</v>
      </c>
      <c r="C54" s="348"/>
      <c r="D54" s="11"/>
      <c r="E54" s="11"/>
      <c r="F54" s="11"/>
      <c r="G54" s="11"/>
    </row>
    <row r="55" spans="1:7" s="79" customFormat="1" ht="15.75" x14ac:dyDescent="0.25">
      <c r="A55" s="250">
        <v>1</v>
      </c>
      <c r="B55" s="349" t="s">
        <v>109</v>
      </c>
      <c r="C55" s="348"/>
      <c r="D55" s="11"/>
      <c r="E55" s="11"/>
      <c r="F55" s="11"/>
      <c r="G55" s="11"/>
    </row>
    <row r="56" spans="1:7" s="79" customFormat="1" x14ac:dyDescent="0.25">
      <c r="A56" s="250">
        <v>1</v>
      </c>
      <c r="B56" s="6" t="s">
        <v>8</v>
      </c>
      <c r="C56" s="348">
        <v>300</v>
      </c>
      <c r="D56" s="339">
        <v>780</v>
      </c>
      <c r="E56" s="350">
        <v>7.5</v>
      </c>
      <c r="F56" s="11">
        <f>ROUND(G56/C56,0)</f>
        <v>20</v>
      </c>
      <c r="G56" s="11">
        <f>ROUND(D56*E56,0)</f>
        <v>5850</v>
      </c>
    </row>
    <row r="57" spans="1:7" s="79" customFormat="1" x14ac:dyDescent="0.25">
      <c r="A57" s="250">
        <v>1</v>
      </c>
      <c r="B57" s="6" t="s">
        <v>40</v>
      </c>
      <c r="C57" s="348">
        <v>300</v>
      </c>
      <c r="D57" s="339">
        <v>140</v>
      </c>
      <c r="E57" s="350">
        <v>10</v>
      </c>
      <c r="F57" s="11">
        <f>ROUND(G57/C57,0)</f>
        <v>5</v>
      </c>
      <c r="G57" s="11">
        <f>ROUND(D57*E57,0)</f>
        <v>1400</v>
      </c>
    </row>
    <row r="58" spans="1:7" s="79" customFormat="1" x14ac:dyDescent="0.25">
      <c r="A58" s="250">
        <v>1</v>
      </c>
      <c r="B58" s="6" t="s">
        <v>39</v>
      </c>
      <c r="C58" s="348">
        <v>300</v>
      </c>
      <c r="D58" s="339">
        <v>100</v>
      </c>
      <c r="E58" s="351">
        <v>4</v>
      </c>
      <c r="F58" s="11">
        <f>ROUND(G58/C58,0)</f>
        <v>1</v>
      </c>
      <c r="G58" s="11">
        <f>ROUND(D58*E58,0)</f>
        <v>400</v>
      </c>
    </row>
    <row r="59" spans="1:7" s="79" customFormat="1" x14ac:dyDescent="0.25">
      <c r="A59" s="250">
        <v>1</v>
      </c>
      <c r="B59" s="352" t="s">
        <v>9</v>
      </c>
      <c r="C59" s="353"/>
      <c r="D59" s="353">
        <f>D56+D57+D58</f>
        <v>1020</v>
      </c>
      <c r="E59" s="83">
        <f>G59/D59</f>
        <v>7.5</v>
      </c>
      <c r="F59" s="353">
        <f>F56+F57+F58</f>
        <v>26</v>
      </c>
      <c r="G59" s="353">
        <f>G56+G57+G58</f>
        <v>7650</v>
      </c>
    </row>
    <row r="60" spans="1:7" s="79" customFormat="1" x14ac:dyDescent="0.25">
      <c r="A60" s="250">
        <v>1</v>
      </c>
      <c r="B60" s="30" t="s">
        <v>67</v>
      </c>
      <c r="C60" s="353"/>
      <c r="D60" s="354"/>
      <c r="E60" s="103"/>
      <c r="F60" s="354"/>
      <c r="G60" s="354"/>
    </row>
    <row r="61" spans="1:7" s="79" customFormat="1" x14ac:dyDescent="0.25">
      <c r="A61" s="250">
        <v>1</v>
      </c>
      <c r="B61" s="203" t="s">
        <v>52</v>
      </c>
      <c r="C61" s="48">
        <v>240</v>
      </c>
      <c r="D61" s="77">
        <v>149</v>
      </c>
      <c r="E61" s="355">
        <v>8</v>
      </c>
      <c r="F61" s="11">
        <f>ROUND(G61/C61,0)</f>
        <v>5</v>
      </c>
      <c r="G61" s="11">
        <f>ROUND(D61*E61,0)</f>
        <v>1192</v>
      </c>
    </row>
    <row r="62" spans="1:7" s="79" customFormat="1" x14ac:dyDescent="0.25">
      <c r="A62" s="250">
        <v>1</v>
      </c>
      <c r="B62" s="203" t="s">
        <v>22</v>
      </c>
      <c r="C62" s="48">
        <v>240</v>
      </c>
      <c r="D62" s="77">
        <v>464</v>
      </c>
      <c r="E62" s="355">
        <v>8</v>
      </c>
      <c r="F62" s="11">
        <f t="shared" ref="F62" si="0">ROUND(G62/C62,0)</f>
        <v>15</v>
      </c>
      <c r="G62" s="11">
        <f t="shared" ref="G62" si="1">ROUND(D62*E62,0)</f>
        <v>3712</v>
      </c>
    </row>
    <row r="63" spans="1:7" s="79" customFormat="1" x14ac:dyDescent="0.25">
      <c r="A63" s="250">
        <v>1</v>
      </c>
      <c r="B63" s="352" t="s">
        <v>111</v>
      </c>
      <c r="C63" s="356"/>
      <c r="D63" s="102">
        <f>SUM(D61:D62)</f>
        <v>613</v>
      </c>
      <c r="E63" s="357">
        <f>E61</f>
        <v>8</v>
      </c>
      <c r="F63" s="102">
        <f>SUM(F61:F62)</f>
        <v>20</v>
      </c>
      <c r="G63" s="102">
        <f>SUM(G61:G62)</f>
        <v>4904</v>
      </c>
    </row>
    <row r="64" spans="1:7" ht="17.25" customHeight="1" x14ac:dyDescent="0.25">
      <c r="A64" s="250">
        <v>1</v>
      </c>
      <c r="B64" s="38" t="s">
        <v>99</v>
      </c>
      <c r="C64" s="358"/>
      <c r="D64" s="52">
        <f>D59+D63</f>
        <v>1633</v>
      </c>
      <c r="E64" s="83">
        <f>G64/D64</f>
        <v>7.6876913655848131</v>
      </c>
      <c r="F64" s="52">
        <f>F59+F63</f>
        <v>46</v>
      </c>
      <c r="G64" s="52">
        <f>G59+G63</f>
        <v>12554</v>
      </c>
    </row>
    <row r="65" spans="1:72" s="362" customFormat="1" ht="18" customHeight="1" x14ac:dyDescent="0.25">
      <c r="A65" s="250">
        <v>1</v>
      </c>
      <c r="B65" s="359" t="s">
        <v>10</v>
      </c>
      <c r="C65" s="360"/>
      <c r="D65" s="360"/>
      <c r="E65" s="360"/>
      <c r="F65" s="360"/>
      <c r="G65" s="360"/>
      <c r="H65" s="361"/>
      <c r="I65" s="361"/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1"/>
      <c r="Y65" s="361"/>
      <c r="Z65" s="361"/>
      <c r="AA65" s="361"/>
      <c r="AB65" s="361"/>
      <c r="AC65" s="361"/>
      <c r="AD65" s="361"/>
      <c r="AE65" s="361"/>
      <c r="AF65" s="361"/>
      <c r="AG65" s="361"/>
      <c r="AH65" s="361"/>
      <c r="AI65" s="361"/>
      <c r="AJ65" s="361"/>
      <c r="AK65" s="361"/>
      <c r="AL65" s="361"/>
      <c r="AM65" s="361"/>
      <c r="AN65" s="361"/>
      <c r="AO65" s="361"/>
      <c r="AP65" s="361"/>
      <c r="AQ65" s="361"/>
      <c r="AR65" s="361"/>
      <c r="AS65" s="361"/>
      <c r="AT65" s="361"/>
      <c r="AU65" s="361"/>
      <c r="AV65" s="361"/>
      <c r="AW65" s="361"/>
      <c r="AX65" s="361"/>
      <c r="AY65" s="361"/>
      <c r="AZ65" s="361"/>
      <c r="BA65" s="361"/>
      <c r="BB65" s="361"/>
      <c r="BC65" s="361"/>
      <c r="BD65" s="361"/>
      <c r="BE65" s="361"/>
      <c r="BF65" s="361"/>
      <c r="BG65" s="361"/>
      <c r="BH65" s="361"/>
      <c r="BI65" s="361"/>
      <c r="BJ65" s="361"/>
      <c r="BK65" s="361"/>
      <c r="BL65" s="361"/>
      <c r="BM65" s="361"/>
      <c r="BN65" s="361"/>
      <c r="BO65" s="361"/>
      <c r="BP65" s="361"/>
      <c r="BQ65" s="361"/>
      <c r="BR65" s="361"/>
      <c r="BS65" s="361"/>
      <c r="BT65" s="361"/>
    </row>
    <row r="66" spans="1:72" x14ac:dyDescent="0.25">
      <c r="A66" s="250">
        <v>1</v>
      </c>
      <c r="B66" s="363"/>
      <c r="C66" s="364"/>
      <c r="D66" s="11"/>
      <c r="E66" s="11"/>
      <c r="F66" s="11"/>
      <c r="G66" s="11"/>
    </row>
    <row r="67" spans="1:72" ht="20.25" customHeight="1" x14ac:dyDescent="0.25">
      <c r="A67" s="250">
        <v>1</v>
      </c>
      <c r="B67" s="338" t="s">
        <v>75</v>
      </c>
      <c r="C67" s="339"/>
      <c r="D67" s="11"/>
      <c r="E67" s="11"/>
      <c r="F67" s="11"/>
      <c r="G67" s="11"/>
    </row>
    <row r="68" spans="1:72" x14ac:dyDescent="0.25">
      <c r="A68" s="250">
        <v>1</v>
      </c>
      <c r="B68" s="340" t="s">
        <v>4</v>
      </c>
      <c r="C68" s="339"/>
      <c r="D68" s="11"/>
      <c r="E68" s="11"/>
      <c r="F68" s="11"/>
      <c r="G68" s="11"/>
    </row>
    <row r="69" spans="1:72" x14ac:dyDescent="0.25">
      <c r="A69" s="250">
        <v>1</v>
      </c>
      <c r="B69" s="75" t="s">
        <v>11</v>
      </c>
      <c r="C69" s="341">
        <v>340</v>
      </c>
      <c r="D69" s="11">
        <v>2750</v>
      </c>
      <c r="E69" s="342">
        <v>9</v>
      </c>
      <c r="F69" s="11">
        <f t="shared" ref="F69:F84" si="2">ROUND(G69/C69,0)</f>
        <v>73</v>
      </c>
      <c r="G69" s="11">
        <f t="shared" ref="G69:G84" si="3">ROUND(D69*E69,0)</f>
        <v>24750</v>
      </c>
    </row>
    <row r="70" spans="1:72" x14ac:dyDescent="0.25">
      <c r="A70" s="250">
        <v>1</v>
      </c>
      <c r="B70" s="75" t="s">
        <v>41</v>
      </c>
      <c r="C70" s="341">
        <v>340</v>
      </c>
      <c r="D70" s="11">
        <v>940</v>
      </c>
      <c r="E70" s="342">
        <v>11</v>
      </c>
      <c r="F70" s="11">
        <f t="shared" si="2"/>
        <v>30</v>
      </c>
      <c r="G70" s="11">
        <f t="shared" si="3"/>
        <v>10340</v>
      </c>
    </row>
    <row r="71" spans="1:72" x14ac:dyDescent="0.25">
      <c r="A71" s="250">
        <v>1</v>
      </c>
      <c r="B71" s="75" t="s">
        <v>87</v>
      </c>
      <c r="C71" s="341">
        <v>340</v>
      </c>
      <c r="D71" s="11">
        <v>45</v>
      </c>
      <c r="E71" s="342">
        <v>12</v>
      </c>
      <c r="F71" s="11">
        <f t="shared" si="2"/>
        <v>2</v>
      </c>
      <c r="G71" s="11">
        <f t="shared" si="3"/>
        <v>540</v>
      </c>
    </row>
    <row r="72" spans="1:72" x14ac:dyDescent="0.25">
      <c r="A72" s="250">
        <v>1</v>
      </c>
      <c r="B72" s="75" t="s">
        <v>36</v>
      </c>
      <c r="C72" s="341">
        <v>340</v>
      </c>
      <c r="D72" s="11">
        <v>780</v>
      </c>
      <c r="E72" s="342">
        <v>10</v>
      </c>
      <c r="F72" s="11">
        <f t="shared" si="2"/>
        <v>23</v>
      </c>
      <c r="G72" s="11">
        <f t="shared" si="3"/>
        <v>7800</v>
      </c>
    </row>
    <row r="73" spans="1:72" x14ac:dyDescent="0.25">
      <c r="A73" s="250">
        <v>1</v>
      </c>
      <c r="B73" s="75" t="s">
        <v>35</v>
      </c>
      <c r="C73" s="341">
        <v>340</v>
      </c>
      <c r="D73" s="11">
        <v>1450</v>
      </c>
      <c r="E73" s="342">
        <v>9.8000000000000007</v>
      </c>
      <c r="F73" s="11">
        <f t="shared" si="2"/>
        <v>42</v>
      </c>
      <c r="G73" s="11">
        <f t="shared" si="3"/>
        <v>14210</v>
      </c>
    </row>
    <row r="74" spans="1:72" x14ac:dyDescent="0.25">
      <c r="A74" s="250">
        <v>1</v>
      </c>
      <c r="B74" s="75" t="s">
        <v>54</v>
      </c>
      <c r="C74" s="341">
        <v>340</v>
      </c>
      <c r="D74" s="11">
        <v>260</v>
      </c>
      <c r="E74" s="342">
        <v>11.3</v>
      </c>
      <c r="F74" s="11">
        <f t="shared" si="2"/>
        <v>9</v>
      </c>
      <c r="G74" s="11">
        <f t="shared" si="3"/>
        <v>2938</v>
      </c>
    </row>
    <row r="75" spans="1:72" x14ac:dyDescent="0.25">
      <c r="A75" s="250">
        <v>1</v>
      </c>
      <c r="B75" s="75" t="s">
        <v>42</v>
      </c>
      <c r="C75" s="341">
        <v>340</v>
      </c>
      <c r="D75" s="11">
        <v>230</v>
      </c>
      <c r="E75" s="342">
        <v>11.2</v>
      </c>
      <c r="F75" s="11">
        <f t="shared" si="2"/>
        <v>8</v>
      </c>
      <c r="G75" s="11">
        <f t="shared" si="3"/>
        <v>2576</v>
      </c>
    </row>
    <row r="76" spans="1:72" x14ac:dyDescent="0.25">
      <c r="A76" s="250">
        <v>1</v>
      </c>
      <c r="B76" s="75" t="s">
        <v>52</v>
      </c>
      <c r="C76" s="341">
        <v>340</v>
      </c>
      <c r="D76" s="11">
        <v>1600</v>
      </c>
      <c r="E76" s="342">
        <v>8.9</v>
      </c>
      <c r="F76" s="11">
        <f t="shared" si="2"/>
        <v>42</v>
      </c>
      <c r="G76" s="11">
        <f t="shared" si="3"/>
        <v>14240</v>
      </c>
    </row>
    <row r="77" spans="1:72" x14ac:dyDescent="0.25">
      <c r="A77" s="250">
        <v>1</v>
      </c>
      <c r="B77" s="75" t="s">
        <v>88</v>
      </c>
      <c r="C77" s="341">
        <v>340</v>
      </c>
      <c r="D77" s="11">
        <v>660</v>
      </c>
      <c r="E77" s="342">
        <v>7.5</v>
      </c>
      <c r="F77" s="11">
        <f t="shared" si="2"/>
        <v>15</v>
      </c>
      <c r="G77" s="11">
        <f t="shared" si="3"/>
        <v>4950</v>
      </c>
    </row>
    <row r="78" spans="1:72" ht="15" customHeight="1" x14ac:dyDescent="0.25">
      <c r="A78" s="250">
        <v>1</v>
      </c>
      <c r="B78" s="75" t="s">
        <v>53</v>
      </c>
      <c r="C78" s="341">
        <v>340</v>
      </c>
      <c r="D78" s="11">
        <v>1060</v>
      </c>
      <c r="E78" s="342">
        <v>11.2</v>
      </c>
      <c r="F78" s="11">
        <f t="shared" si="2"/>
        <v>35</v>
      </c>
      <c r="G78" s="11">
        <f t="shared" si="3"/>
        <v>11872</v>
      </c>
    </row>
    <row r="79" spans="1:72" x14ac:dyDescent="0.25">
      <c r="A79" s="250">
        <v>1</v>
      </c>
      <c r="B79" s="75" t="s">
        <v>37</v>
      </c>
      <c r="C79" s="341">
        <v>340</v>
      </c>
      <c r="D79" s="11">
        <v>290</v>
      </c>
      <c r="E79" s="342">
        <v>12.5</v>
      </c>
      <c r="F79" s="11">
        <f t="shared" si="2"/>
        <v>11</v>
      </c>
      <c r="G79" s="11">
        <f t="shared" si="3"/>
        <v>3625</v>
      </c>
    </row>
    <row r="80" spans="1:72" x14ac:dyDescent="0.25">
      <c r="A80" s="250">
        <v>1</v>
      </c>
      <c r="B80" s="75" t="s">
        <v>43</v>
      </c>
      <c r="C80" s="341">
        <v>340</v>
      </c>
      <c r="D80" s="11">
        <v>940</v>
      </c>
      <c r="E80" s="342">
        <v>10</v>
      </c>
      <c r="F80" s="11">
        <f t="shared" si="2"/>
        <v>28</v>
      </c>
      <c r="G80" s="11">
        <f t="shared" si="3"/>
        <v>9400</v>
      </c>
    </row>
    <row r="81" spans="1:8" ht="18" customHeight="1" x14ac:dyDescent="0.25">
      <c r="A81" s="250">
        <v>1</v>
      </c>
      <c r="B81" s="26" t="s">
        <v>93</v>
      </c>
      <c r="C81" s="341">
        <v>320</v>
      </c>
      <c r="D81" s="11">
        <v>320</v>
      </c>
      <c r="E81" s="365">
        <v>10</v>
      </c>
      <c r="F81" s="11">
        <f t="shared" si="2"/>
        <v>10</v>
      </c>
      <c r="G81" s="11">
        <f t="shared" si="3"/>
        <v>3200</v>
      </c>
    </row>
    <row r="82" spans="1:8" x14ac:dyDescent="0.25">
      <c r="A82" s="250">
        <v>1</v>
      </c>
      <c r="B82" s="75" t="s">
        <v>44</v>
      </c>
      <c r="C82" s="341">
        <v>300</v>
      </c>
      <c r="D82" s="11">
        <v>1750</v>
      </c>
      <c r="E82" s="342">
        <v>6.3</v>
      </c>
      <c r="F82" s="11">
        <f t="shared" si="2"/>
        <v>37</v>
      </c>
      <c r="G82" s="11">
        <f t="shared" si="3"/>
        <v>11025</v>
      </c>
    </row>
    <row r="83" spans="1:8" x14ac:dyDescent="0.25">
      <c r="A83" s="250">
        <v>1</v>
      </c>
      <c r="B83" s="75" t="s">
        <v>24</v>
      </c>
      <c r="C83" s="76">
        <v>340</v>
      </c>
      <c r="D83" s="11">
        <v>1400</v>
      </c>
      <c r="E83" s="366">
        <v>7.6</v>
      </c>
      <c r="F83" s="11">
        <f t="shared" si="2"/>
        <v>31</v>
      </c>
      <c r="G83" s="11">
        <f t="shared" si="3"/>
        <v>10640</v>
      </c>
    </row>
    <row r="84" spans="1:8" x14ac:dyDescent="0.25">
      <c r="A84" s="250">
        <v>1</v>
      </c>
      <c r="B84" s="70" t="s">
        <v>140</v>
      </c>
      <c r="C84" s="23">
        <v>300</v>
      </c>
      <c r="D84" s="11">
        <v>125</v>
      </c>
      <c r="E84" s="99">
        <v>10</v>
      </c>
      <c r="F84" s="11">
        <f t="shared" si="2"/>
        <v>4</v>
      </c>
      <c r="G84" s="11">
        <f t="shared" si="3"/>
        <v>1250</v>
      </c>
    </row>
    <row r="85" spans="1:8" x14ac:dyDescent="0.25">
      <c r="A85" s="250">
        <v>1</v>
      </c>
      <c r="B85" s="70"/>
      <c r="C85" s="23"/>
      <c r="D85" s="11"/>
      <c r="E85" s="100"/>
      <c r="F85" s="11"/>
      <c r="G85" s="11"/>
    </row>
    <row r="86" spans="1:8" s="79" customFormat="1" x14ac:dyDescent="0.25">
      <c r="A86" s="250">
        <v>1</v>
      </c>
      <c r="B86" s="343" t="s">
        <v>5</v>
      </c>
      <c r="C86" s="344"/>
      <c r="D86" s="52">
        <f>SUM(D69:D84)</f>
        <v>14600</v>
      </c>
      <c r="E86" s="83">
        <f>G86/D86</f>
        <v>9.1339726027397266</v>
      </c>
      <c r="F86" s="52">
        <f t="shared" ref="F86:G86" si="4">SUM(F69:F84)</f>
        <v>400</v>
      </c>
      <c r="G86" s="52">
        <f t="shared" si="4"/>
        <v>133356</v>
      </c>
    </row>
    <row r="87" spans="1:8" s="79" customFormat="1" ht="16.5" customHeight="1" x14ac:dyDescent="0.25">
      <c r="A87" s="250">
        <v>1</v>
      </c>
      <c r="B87" s="80"/>
      <c r="C87" s="76"/>
      <c r="D87" s="82"/>
      <c r="E87" s="367"/>
      <c r="F87" s="82"/>
      <c r="G87" s="82"/>
    </row>
    <row r="88" spans="1:8" s="24" customFormat="1" ht="18.75" customHeight="1" x14ac:dyDescent="0.25">
      <c r="A88" s="250">
        <v>1</v>
      </c>
      <c r="B88" s="84" t="s">
        <v>154</v>
      </c>
      <c r="C88" s="84"/>
      <c r="D88" s="85"/>
      <c r="E88" s="8"/>
      <c r="F88" s="8"/>
      <c r="G88" s="8"/>
    </row>
    <row r="89" spans="1:8" s="24" customFormat="1" ht="30" x14ac:dyDescent="0.25">
      <c r="A89" s="250">
        <v>1</v>
      </c>
      <c r="B89" s="47" t="s">
        <v>242</v>
      </c>
      <c r="C89" s="87"/>
      <c r="D89" s="8">
        <f>SUM(D90,D91,D92,D93)</f>
        <v>46700</v>
      </c>
      <c r="E89" s="8"/>
      <c r="F89" s="8"/>
      <c r="G89" s="8"/>
    </row>
    <row r="90" spans="1:8" s="24" customFormat="1" x14ac:dyDescent="0.25">
      <c r="A90" s="250">
        <v>1</v>
      </c>
      <c r="B90" s="46" t="s">
        <v>155</v>
      </c>
      <c r="C90" s="87"/>
      <c r="D90" s="8"/>
      <c r="E90" s="8"/>
      <c r="F90" s="8"/>
      <c r="G90" s="8"/>
    </row>
    <row r="91" spans="1:8" s="24" customFormat="1" ht="17.25" customHeight="1" x14ac:dyDescent="0.25">
      <c r="A91" s="250">
        <v>1</v>
      </c>
      <c r="B91" s="46" t="s">
        <v>156</v>
      </c>
      <c r="C91" s="87"/>
      <c r="D91" s="11">
        <v>16000</v>
      </c>
      <c r="E91" s="8"/>
      <c r="F91" s="8"/>
      <c r="G91" s="8"/>
    </row>
    <row r="92" spans="1:8" s="24" customFormat="1" ht="30" x14ac:dyDescent="0.25">
      <c r="A92" s="250">
        <v>1</v>
      </c>
      <c r="B92" s="46" t="s">
        <v>157</v>
      </c>
      <c r="C92" s="87"/>
      <c r="D92" s="11"/>
      <c r="E92" s="8"/>
      <c r="F92" s="8"/>
      <c r="G92" s="8"/>
    </row>
    <row r="93" spans="1:8" s="24" customFormat="1" x14ac:dyDescent="0.25">
      <c r="A93" s="250">
        <v>1</v>
      </c>
      <c r="B93" s="47" t="s">
        <v>158</v>
      </c>
      <c r="C93" s="87"/>
      <c r="D93" s="11">
        <v>30700</v>
      </c>
      <c r="E93" s="8"/>
      <c r="F93" s="8"/>
      <c r="G93" s="8"/>
    </row>
    <row r="94" spans="1:8" s="24" customFormat="1" ht="45" x14ac:dyDescent="0.25">
      <c r="A94" s="250">
        <v>1</v>
      </c>
      <c r="B94" s="47" t="s">
        <v>214</v>
      </c>
      <c r="C94" s="87"/>
      <c r="D94" s="77">
        <v>3306</v>
      </c>
      <c r="E94" s="8"/>
      <c r="F94" s="8"/>
      <c r="G94" s="8"/>
      <c r="H94" s="88"/>
    </row>
    <row r="95" spans="1:8" s="79" customFormat="1" x14ac:dyDescent="0.25">
      <c r="A95" s="250">
        <v>1</v>
      </c>
      <c r="B95" s="13" t="s">
        <v>101</v>
      </c>
      <c r="C95" s="12"/>
      <c r="D95" s="11">
        <v>100000</v>
      </c>
      <c r="E95" s="11"/>
      <c r="F95" s="11"/>
      <c r="G95" s="11"/>
    </row>
    <row r="96" spans="1:8" s="24" customFormat="1" x14ac:dyDescent="0.25">
      <c r="A96" s="250">
        <v>1</v>
      </c>
      <c r="B96" s="49" t="s">
        <v>118</v>
      </c>
      <c r="C96" s="318"/>
      <c r="D96" s="11"/>
      <c r="E96" s="8"/>
      <c r="F96" s="8"/>
      <c r="G96" s="8"/>
    </row>
    <row r="97" spans="1:7" s="24" customFormat="1" ht="15.75" customHeight="1" x14ac:dyDescent="0.25">
      <c r="A97" s="250">
        <v>1</v>
      </c>
      <c r="B97" s="51" t="s">
        <v>159</v>
      </c>
      <c r="C97" s="91"/>
      <c r="D97" s="87">
        <f>D89+ROUND(D95*3.2,0)</f>
        <v>366700</v>
      </c>
      <c r="E97" s="155"/>
      <c r="F97" s="155"/>
      <c r="G97" s="155"/>
    </row>
    <row r="98" spans="1:7" s="24" customFormat="1" ht="15.75" customHeight="1" x14ac:dyDescent="0.25">
      <c r="A98" s="250">
        <v>1</v>
      </c>
      <c r="B98" s="84" t="s">
        <v>121</v>
      </c>
      <c r="C98" s="12"/>
      <c r="D98" s="11"/>
      <c r="E98" s="155"/>
      <c r="F98" s="155"/>
      <c r="G98" s="155"/>
    </row>
    <row r="99" spans="1:7" s="24" customFormat="1" ht="30.75" customHeight="1" x14ac:dyDescent="0.25">
      <c r="A99" s="250">
        <v>1</v>
      </c>
      <c r="B99" s="47" t="s">
        <v>242</v>
      </c>
      <c r="C99" s="12"/>
      <c r="D99" s="11">
        <f>SUM(D100,D101,D108,D114,D115,D116)</f>
        <v>60003</v>
      </c>
      <c r="E99" s="155"/>
      <c r="F99" s="155"/>
      <c r="G99" s="155"/>
    </row>
    <row r="100" spans="1:7" s="24" customFormat="1" ht="15.75" customHeight="1" x14ac:dyDescent="0.25">
      <c r="A100" s="250">
        <v>1</v>
      </c>
      <c r="B100" s="47" t="s">
        <v>155</v>
      </c>
      <c r="C100" s="12"/>
      <c r="D100" s="11"/>
      <c r="E100" s="155"/>
      <c r="F100" s="155"/>
      <c r="G100" s="155"/>
    </row>
    <row r="101" spans="1:7" s="24" customFormat="1" ht="15.75" customHeight="1" x14ac:dyDescent="0.25">
      <c r="A101" s="250">
        <v>1</v>
      </c>
      <c r="B101" s="46" t="s">
        <v>160</v>
      </c>
      <c r="C101" s="12"/>
      <c r="D101" s="11">
        <f>D102+D103+D104+D106</f>
        <v>23503</v>
      </c>
      <c r="E101" s="155"/>
      <c r="F101" s="155"/>
      <c r="G101" s="155"/>
    </row>
    <row r="102" spans="1:7" s="24" customFormat="1" ht="19.5" customHeight="1" x14ac:dyDescent="0.25">
      <c r="A102" s="250">
        <v>1</v>
      </c>
      <c r="B102" s="92" t="s">
        <v>161</v>
      </c>
      <c r="C102" s="12"/>
      <c r="D102" s="8">
        <f>19231-731</f>
        <v>18500</v>
      </c>
      <c r="E102" s="155"/>
      <c r="F102" s="155"/>
      <c r="G102" s="155"/>
    </row>
    <row r="103" spans="1:7" s="24" customFormat="1" ht="15.75" customHeight="1" x14ac:dyDescent="0.25">
      <c r="A103" s="250">
        <v>1</v>
      </c>
      <c r="B103" s="92" t="s">
        <v>162</v>
      </c>
      <c r="C103" s="12"/>
      <c r="D103" s="8">
        <v>5003</v>
      </c>
      <c r="E103" s="155"/>
      <c r="F103" s="155"/>
      <c r="G103" s="155"/>
    </row>
    <row r="104" spans="1:7" s="24" customFormat="1" ht="30.75" customHeight="1" x14ac:dyDescent="0.25">
      <c r="A104" s="250">
        <v>1</v>
      </c>
      <c r="B104" s="92" t="s">
        <v>163</v>
      </c>
      <c r="C104" s="12"/>
      <c r="D104" s="8"/>
      <c r="E104" s="155"/>
      <c r="F104" s="155"/>
      <c r="G104" s="155"/>
    </row>
    <row r="105" spans="1:7" s="24" customFormat="1" x14ac:dyDescent="0.25">
      <c r="A105" s="250">
        <v>1</v>
      </c>
      <c r="B105" s="92" t="s">
        <v>164</v>
      </c>
      <c r="C105" s="12"/>
      <c r="D105" s="8"/>
      <c r="E105" s="155"/>
      <c r="F105" s="155"/>
      <c r="G105" s="155"/>
    </row>
    <row r="106" spans="1:7" s="24" customFormat="1" ht="30" x14ac:dyDescent="0.25">
      <c r="A106" s="250">
        <v>1</v>
      </c>
      <c r="B106" s="92" t="s">
        <v>165</v>
      </c>
      <c r="C106" s="12"/>
      <c r="D106" s="8"/>
      <c r="E106" s="155"/>
      <c r="F106" s="155"/>
      <c r="G106" s="155"/>
    </row>
    <row r="107" spans="1:7" s="24" customFormat="1" x14ac:dyDescent="0.25">
      <c r="A107" s="250">
        <v>1</v>
      </c>
      <c r="B107" s="92" t="s">
        <v>164</v>
      </c>
      <c r="C107" s="12"/>
      <c r="D107" s="93"/>
      <c r="E107" s="155"/>
      <c r="F107" s="155"/>
      <c r="G107" s="155"/>
    </row>
    <row r="108" spans="1:7" s="24" customFormat="1" ht="30" customHeight="1" x14ac:dyDescent="0.25">
      <c r="A108" s="250">
        <v>1</v>
      </c>
      <c r="B108" s="46" t="s">
        <v>166</v>
      </c>
      <c r="C108" s="12"/>
      <c r="D108" s="11">
        <f>SUM(D109,D110,D112)</f>
        <v>16000</v>
      </c>
      <c r="E108" s="155"/>
      <c r="F108" s="155"/>
      <c r="G108" s="155"/>
    </row>
    <row r="109" spans="1:7" s="24" customFormat="1" ht="30" x14ac:dyDescent="0.25">
      <c r="A109" s="250">
        <v>1</v>
      </c>
      <c r="B109" s="92" t="s">
        <v>167</v>
      </c>
      <c r="C109" s="12"/>
      <c r="D109" s="11">
        <f>14000+2000</f>
        <v>16000</v>
      </c>
      <c r="E109" s="155"/>
      <c r="F109" s="155"/>
      <c r="G109" s="155"/>
    </row>
    <row r="110" spans="1:7" s="24" customFormat="1" ht="45" x14ac:dyDescent="0.25">
      <c r="A110" s="250">
        <v>1</v>
      </c>
      <c r="B110" s="92" t="s">
        <v>168</v>
      </c>
      <c r="C110" s="12"/>
      <c r="D110" s="94"/>
      <c r="E110" s="155"/>
      <c r="F110" s="155"/>
      <c r="G110" s="155"/>
    </row>
    <row r="111" spans="1:7" s="24" customFormat="1" x14ac:dyDescent="0.25">
      <c r="A111" s="250">
        <v>1</v>
      </c>
      <c r="B111" s="92" t="s">
        <v>164</v>
      </c>
      <c r="C111" s="12"/>
      <c r="D111" s="94"/>
      <c r="E111" s="155"/>
      <c r="F111" s="155"/>
      <c r="G111" s="155"/>
    </row>
    <row r="112" spans="1:7" s="24" customFormat="1" ht="45" x14ac:dyDescent="0.25">
      <c r="A112" s="250">
        <v>1</v>
      </c>
      <c r="B112" s="92" t="s">
        <v>169</v>
      </c>
      <c r="C112" s="12"/>
      <c r="D112" s="94"/>
      <c r="E112" s="155"/>
      <c r="F112" s="155"/>
      <c r="G112" s="155"/>
    </row>
    <row r="113" spans="1:7" s="24" customFormat="1" x14ac:dyDescent="0.25">
      <c r="A113" s="250">
        <v>1</v>
      </c>
      <c r="B113" s="92" t="s">
        <v>164</v>
      </c>
      <c r="C113" s="12"/>
      <c r="D113" s="94"/>
      <c r="E113" s="155"/>
      <c r="F113" s="155"/>
      <c r="G113" s="155"/>
    </row>
    <row r="114" spans="1:7" s="24" customFormat="1" ht="31.5" customHeight="1" x14ac:dyDescent="0.25">
      <c r="A114" s="250">
        <v>1</v>
      </c>
      <c r="B114" s="46" t="s">
        <v>170</v>
      </c>
      <c r="C114" s="12"/>
      <c r="D114" s="11">
        <v>500</v>
      </c>
      <c r="E114" s="155"/>
      <c r="F114" s="155"/>
      <c r="G114" s="155"/>
    </row>
    <row r="115" spans="1:7" s="24" customFormat="1" ht="15.75" customHeight="1" x14ac:dyDescent="0.25">
      <c r="A115" s="250">
        <v>1</v>
      </c>
      <c r="B115" s="46" t="s">
        <v>171</v>
      </c>
      <c r="C115" s="12"/>
      <c r="D115" s="11"/>
      <c r="E115" s="155"/>
      <c r="F115" s="155"/>
      <c r="G115" s="155"/>
    </row>
    <row r="116" spans="1:7" s="24" customFormat="1" ht="15.75" customHeight="1" x14ac:dyDescent="0.25">
      <c r="A116" s="250">
        <v>1</v>
      </c>
      <c r="B116" s="47" t="s">
        <v>172</v>
      </c>
      <c r="C116" s="12"/>
      <c r="D116" s="11">
        <v>20000</v>
      </c>
      <c r="E116" s="155"/>
      <c r="F116" s="155"/>
      <c r="G116" s="155"/>
    </row>
    <row r="117" spans="1:7" s="24" customFormat="1" x14ac:dyDescent="0.25">
      <c r="A117" s="250">
        <v>1</v>
      </c>
      <c r="B117" s="13" t="s">
        <v>101</v>
      </c>
      <c r="C117" s="87"/>
      <c r="D117" s="8"/>
      <c r="E117" s="155"/>
      <c r="F117" s="155"/>
      <c r="G117" s="155"/>
    </row>
    <row r="118" spans="1:7" s="24" customFormat="1" x14ac:dyDescent="0.25">
      <c r="A118" s="250">
        <v>1</v>
      </c>
      <c r="B118" s="49" t="s">
        <v>118</v>
      </c>
      <c r="C118" s="87"/>
      <c r="D118" s="93"/>
      <c r="E118" s="155"/>
      <c r="F118" s="155"/>
      <c r="G118" s="155"/>
    </row>
    <row r="119" spans="1:7" s="79" customFormat="1" ht="30" x14ac:dyDescent="0.25">
      <c r="A119" s="250">
        <v>1</v>
      </c>
      <c r="B119" s="13" t="s">
        <v>102</v>
      </c>
      <c r="C119" s="345"/>
      <c r="D119" s="11">
        <v>28800</v>
      </c>
      <c r="E119" s="11"/>
      <c r="F119" s="11"/>
      <c r="G119" s="11"/>
    </row>
    <row r="120" spans="1:7" s="24" customFormat="1" ht="15.75" customHeight="1" x14ac:dyDescent="0.25">
      <c r="A120" s="250">
        <v>1</v>
      </c>
      <c r="B120" s="13" t="s">
        <v>173</v>
      </c>
      <c r="C120" s="12"/>
      <c r="D120" s="11">
        <v>15000</v>
      </c>
      <c r="E120" s="155"/>
      <c r="F120" s="155"/>
      <c r="G120" s="155"/>
    </row>
    <row r="121" spans="1:7" s="24" customFormat="1" ht="45" x14ac:dyDescent="0.25">
      <c r="A121" s="250">
        <v>1</v>
      </c>
      <c r="B121" s="13" t="s">
        <v>223</v>
      </c>
      <c r="C121" s="12"/>
      <c r="D121" s="11">
        <v>7800</v>
      </c>
      <c r="E121" s="155"/>
      <c r="F121" s="155"/>
      <c r="G121" s="155"/>
    </row>
    <row r="122" spans="1:7" s="24" customFormat="1" x14ac:dyDescent="0.25">
      <c r="A122" s="250">
        <v>1</v>
      </c>
      <c r="B122" s="96" t="s">
        <v>120</v>
      </c>
      <c r="C122" s="12"/>
      <c r="D122" s="52">
        <f>D99+ROUND(D117*3.2,0)+D119+D121</f>
        <v>96603</v>
      </c>
      <c r="E122" s="155"/>
      <c r="F122" s="155"/>
      <c r="G122" s="155"/>
    </row>
    <row r="123" spans="1:7" s="24" customFormat="1" x14ac:dyDescent="0.25">
      <c r="A123" s="250">
        <v>1</v>
      </c>
      <c r="B123" s="97" t="s">
        <v>119</v>
      </c>
      <c r="C123" s="12"/>
      <c r="D123" s="52">
        <f>SUM(D97,D122)</f>
        <v>463303</v>
      </c>
      <c r="E123" s="155"/>
      <c r="F123" s="155"/>
      <c r="G123" s="155"/>
    </row>
    <row r="124" spans="1:7" s="24" customFormat="1" ht="15.75" x14ac:dyDescent="0.25">
      <c r="A124" s="250">
        <v>1</v>
      </c>
      <c r="B124" s="191" t="s">
        <v>103</v>
      </c>
      <c r="C124" s="12"/>
      <c r="D124" s="135">
        <f>SUM(D125:D128)</f>
        <v>5150</v>
      </c>
      <c r="E124" s="346"/>
      <c r="F124" s="346"/>
      <c r="G124" s="346"/>
    </row>
    <row r="125" spans="1:7" s="24" customFormat="1" x14ac:dyDescent="0.25">
      <c r="A125" s="250">
        <v>1</v>
      </c>
      <c r="B125" s="368" t="s">
        <v>19</v>
      </c>
      <c r="C125" s="12"/>
      <c r="D125" s="11">
        <v>1401</v>
      </c>
      <c r="E125" s="346"/>
      <c r="F125" s="346"/>
      <c r="G125" s="346"/>
    </row>
    <row r="126" spans="1:7" s="24" customFormat="1" ht="30" x14ac:dyDescent="0.25">
      <c r="A126" s="250">
        <v>1</v>
      </c>
      <c r="B126" s="369" t="s">
        <v>123</v>
      </c>
      <c r="C126" s="12"/>
      <c r="D126" s="11">
        <v>284</v>
      </c>
      <c r="E126" s="346"/>
      <c r="F126" s="346"/>
      <c r="G126" s="346"/>
    </row>
    <row r="127" spans="1:7" s="24" customFormat="1" x14ac:dyDescent="0.25">
      <c r="A127" s="250">
        <v>1</v>
      </c>
      <c r="B127" s="368" t="s">
        <v>31</v>
      </c>
      <c r="C127" s="12"/>
      <c r="D127" s="11">
        <v>2994</v>
      </c>
      <c r="E127" s="346"/>
      <c r="F127" s="346"/>
      <c r="G127" s="346"/>
    </row>
    <row r="128" spans="1:7" s="24" customFormat="1" x14ac:dyDescent="0.25">
      <c r="A128" s="250">
        <v>1</v>
      </c>
      <c r="B128" s="368" t="s">
        <v>104</v>
      </c>
      <c r="C128" s="12"/>
      <c r="D128" s="11">
        <v>471</v>
      </c>
      <c r="E128" s="346"/>
      <c r="F128" s="346"/>
      <c r="G128" s="346"/>
    </row>
    <row r="129" spans="1:7" s="79" customFormat="1" ht="15.75" x14ac:dyDescent="0.25">
      <c r="A129" s="250">
        <v>1</v>
      </c>
      <c r="B129" s="138" t="s">
        <v>7</v>
      </c>
      <c r="C129" s="344"/>
      <c r="D129" s="11"/>
      <c r="E129" s="11"/>
      <c r="F129" s="11"/>
      <c r="G129" s="11"/>
    </row>
    <row r="130" spans="1:7" s="79" customFormat="1" x14ac:dyDescent="0.25">
      <c r="A130" s="250">
        <v>1</v>
      </c>
      <c r="B130" s="30" t="s">
        <v>109</v>
      </c>
      <c r="C130" s="344"/>
      <c r="D130" s="11"/>
      <c r="E130" s="11"/>
      <c r="F130" s="11"/>
      <c r="G130" s="11"/>
    </row>
    <row r="131" spans="1:7" s="79" customFormat="1" x14ac:dyDescent="0.25">
      <c r="A131" s="250">
        <v>1</v>
      </c>
      <c r="B131" s="6" t="s">
        <v>88</v>
      </c>
      <c r="C131" s="348">
        <v>300</v>
      </c>
      <c r="D131" s="11">
        <v>140</v>
      </c>
      <c r="E131" s="366">
        <v>7.4</v>
      </c>
      <c r="F131" s="11">
        <f>ROUND(G131/C131,0)</f>
        <v>3</v>
      </c>
      <c r="G131" s="11">
        <f>ROUND(D131*E131,0)</f>
        <v>1036</v>
      </c>
    </row>
    <row r="132" spans="1:7" s="79" customFormat="1" x14ac:dyDescent="0.25">
      <c r="A132" s="250">
        <v>1</v>
      </c>
      <c r="B132" s="6" t="s">
        <v>11</v>
      </c>
      <c r="C132" s="348">
        <v>300</v>
      </c>
      <c r="D132" s="11">
        <v>80</v>
      </c>
      <c r="E132" s="370">
        <v>6.7</v>
      </c>
      <c r="F132" s="11">
        <f>ROUND(G132/C132,0)</f>
        <v>2</v>
      </c>
      <c r="G132" s="11">
        <f>ROUND(D132*E132,0)</f>
        <v>536</v>
      </c>
    </row>
    <row r="133" spans="1:7" s="79" customFormat="1" x14ac:dyDescent="0.25">
      <c r="A133" s="250">
        <v>1</v>
      </c>
      <c r="B133" s="6" t="s">
        <v>21</v>
      </c>
      <c r="C133" s="348">
        <v>300</v>
      </c>
      <c r="D133" s="11">
        <v>50</v>
      </c>
      <c r="E133" s="370">
        <v>9.5</v>
      </c>
      <c r="F133" s="11">
        <f>ROUND(G133/C133,0)</f>
        <v>2</v>
      </c>
      <c r="G133" s="11">
        <f>ROUND(D133*E133,0)</f>
        <v>475</v>
      </c>
    </row>
    <row r="134" spans="1:7" s="79" customFormat="1" x14ac:dyDescent="0.25">
      <c r="A134" s="250">
        <v>1</v>
      </c>
      <c r="B134" s="6" t="s">
        <v>53</v>
      </c>
      <c r="C134" s="348">
        <v>300</v>
      </c>
      <c r="D134" s="11">
        <f>90-27</f>
        <v>63</v>
      </c>
      <c r="E134" s="370">
        <v>11</v>
      </c>
      <c r="F134" s="11">
        <f>ROUND(G134/C134,0)</f>
        <v>2</v>
      </c>
      <c r="G134" s="11">
        <f>ROUND(D134*E134,0)</f>
        <v>693</v>
      </c>
    </row>
    <row r="135" spans="1:7" s="79" customFormat="1" x14ac:dyDescent="0.25">
      <c r="A135" s="250"/>
      <c r="B135" s="6" t="s">
        <v>43</v>
      </c>
      <c r="C135" s="348">
        <v>300</v>
      </c>
      <c r="D135" s="11">
        <v>27</v>
      </c>
      <c r="E135" s="370">
        <v>10</v>
      </c>
      <c r="F135" s="11">
        <f>ROUND(G135/C135,0)</f>
        <v>1</v>
      </c>
      <c r="G135" s="11">
        <f>ROUND(D135*E135,0)</f>
        <v>270</v>
      </c>
    </row>
    <row r="136" spans="1:7" s="79" customFormat="1" ht="16.5" customHeight="1" x14ac:dyDescent="0.25">
      <c r="A136" s="250">
        <v>1</v>
      </c>
      <c r="B136" s="352" t="s">
        <v>9</v>
      </c>
      <c r="C136" s="353"/>
      <c r="D136" s="102">
        <f>SUM(D131:D135)</f>
        <v>360</v>
      </c>
      <c r="E136" s="83">
        <f>G136/D136</f>
        <v>8.3611111111111107</v>
      </c>
      <c r="F136" s="102">
        <f>SUM(F131:F135)</f>
        <v>10</v>
      </c>
      <c r="G136" s="102">
        <f>SUM(G131:G135)</f>
        <v>3010</v>
      </c>
    </row>
    <row r="137" spans="1:7" s="79" customFormat="1" x14ac:dyDescent="0.25">
      <c r="A137" s="250">
        <v>1</v>
      </c>
      <c r="B137" s="30" t="s">
        <v>67</v>
      </c>
      <c r="C137" s="353"/>
      <c r="D137" s="102"/>
      <c r="E137" s="103"/>
      <c r="F137" s="102"/>
      <c r="G137" s="102"/>
    </row>
    <row r="138" spans="1:7" s="79" customFormat="1" x14ac:dyDescent="0.25">
      <c r="A138" s="250">
        <v>1</v>
      </c>
      <c r="B138" s="371" t="s">
        <v>212</v>
      </c>
      <c r="C138" s="341">
        <v>240</v>
      </c>
      <c r="D138" s="11">
        <v>35</v>
      </c>
      <c r="E138" s="342">
        <v>8</v>
      </c>
      <c r="F138" s="11">
        <f t="shared" ref="F138:F144" si="5">ROUND(G138/C138,0)</f>
        <v>1</v>
      </c>
      <c r="G138" s="11">
        <f t="shared" ref="G138:G144" si="6">ROUND(D138*E138,0)</f>
        <v>280</v>
      </c>
    </row>
    <row r="139" spans="1:7" s="79" customFormat="1" x14ac:dyDescent="0.25">
      <c r="A139" s="250">
        <v>1</v>
      </c>
      <c r="B139" s="371" t="s">
        <v>230</v>
      </c>
      <c r="C139" s="341">
        <v>240</v>
      </c>
      <c r="D139" s="11">
        <v>470</v>
      </c>
      <c r="E139" s="342">
        <v>8</v>
      </c>
      <c r="F139" s="11">
        <f t="shared" si="5"/>
        <v>16</v>
      </c>
      <c r="G139" s="11">
        <f t="shared" si="6"/>
        <v>3760</v>
      </c>
    </row>
    <row r="140" spans="1:7" s="79" customFormat="1" x14ac:dyDescent="0.25">
      <c r="A140" s="250">
        <v>1</v>
      </c>
      <c r="B140" s="371" t="s">
        <v>231</v>
      </c>
      <c r="C140" s="341">
        <v>240</v>
      </c>
      <c r="D140" s="11">
        <v>30</v>
      </c>
      <c r="E140" s="342">
        <v>8</v>
      </c>
      <c r="F140" s="11">
        <f t="shared" si="5"/>
        <v>1</v>
      </c>
      <c r="G140" s="11">
        <f t="shared" si="6"/>
        <v>240</v>
      </c>
    </row>
    <row r="141" spans="1:7" s="79" customFormat="1" x14ac:dyDescent="0.25">
      <c r="A141" s="250">
        <v>1</v>
      </c>
      <c r="B141" s="371" t="s">
        <v>232</v>
      </c>
      <c r="C141" s="341">
        <v>240</v>
      </c>
      <c r="D141" s="11">
        <v>890</v>
      </c>
      <c r="E141" s="342">
        <v>8</v>
      </c>
      <c r="F141" s="11">
        <f t="shared" si="5"/>
        <v>30</v>
      </c>
      <c r="G141" s="11">
        <f t="shared" si="6"/>
        <v>7120</v>
      </c>
    </row>
    <row r="142" spans="1:7" s="79" customFormat="1" x14ac:dyDescent="0.25">
      <c r="A142" s="250">
        <v>1</v>
      </c>
      <c r="B142" s="371" t="s">
        <v>233</v>
      </c>
      <c r="C142" s="341">
        <v>240</v>
      </c>
      <c r="D142" s="11">
        <v>62</v>
      </c>
      <c r="E142" s="342">
        <v>8</v>
      </c>
      <c r="F142" s="11">
        <f t="shared" si="5"/>
        <v>2</v>
      </c>
      <c r="G142" s="11">
        <f t="shared" si="6"/>
        <v>496</v>
      </c>
    </row>
    <row r="143" spans="1:7" s="79" customFormat="1" x14ac:dyDescent="0.25">
      <c r="A143" s="250">
        <v>1</v>
      </c>
      <c r="B143" s="371" t="s">
        <v>234</v>
      </c>
      <c r="C143" s="341">
        <v>240</v>
      </c>
      <c r="D143" s="11">
        <v>53</v>
      </c>
      <c r="E143" s="342">
        <v>8</v>
      </c>
      <c r="F143" s="11">
        <f t="shared" si="5"/>
        <v>2</v>
      </c>
      <c r="G143" s="11">
        <f t="shared" si="6"/>
        <v>424</v>
      </c>
    </row>
    <row r="144" spans="1:7" s="79" customFormat="1" x14ac:dyDescent="0.25">
      <c r="A144" s="250">
        <v>1</v>
      </c>
      <c r="B144" s="371" t="s">
        <v>235</v>
      </c>
      <c r="C144" s="341">
        <v>240</v>
      </c>
      <c r="D144" s="11">
        <v>240</v>
      </c>
      <c r="E144" s="342">
        <v>8</v>
      </c>
      <c r="F144" s="11">
        <f t="shared" si="5"/>
        <v>8</v>
      </c>
      <c r="G144" s="11">
        <f t="shared" si="6"/>
        <v>1920</v>
      </c>
    </row>
    <row r="145" spans="1:72" s="79" customFormat="1" ht="15.75" customHeight="1" x14ac:dyDescent="0.25">
      <c r="A145" s="250">
        <v>1</v>
      </c>
      <c r="B145" s="352" t="s">
        <v>111</v>
      </c>
      <c r="C145" s="341"/>
      <c r="D145" s="102">
        <f>SUM(D138:D144)</f>
        <v>1780</v>
      </c>
      <c r="E145" s="372">
        <f>E138</f>
        <v>8</v>
      </c>
      <c r="F145" s="102">
        <f>SUM(F138:F144)</f>
        <v>60</v>
      </c>
      <c r="G145" s="102">
        <f>SUM(G138:G144)</f>
        <v>14240</v>
      </c>
    </row>
    <row r="146" spans="1:72" s="79" customFormat="1" ht="17.25" customHeight="1" x14ac:dyDescent="0.25">
      <c r="A146" s="250">
        <v>1</v>
      </c>
      <c r="B146" s="38" t="s">
        <v>99</v>
      </c>
      <c r="C146" s="344"/>
      <c r="D146" s="52">
        <f>D136+D145</f>
        <v>2140</v>
      </c>
      <c r="E146" s="83">
        <f>G146/D146</f>
        <v>8.0607476635514015</v>
      </c>
      <c r="F146" s="52">
        <f>F136+F145</f>
        <v>70</v>
      </c>
      <c r="G146" s="52">
        <f>G136+G145</f>
        <v>17250</v>
      </c>
    </row>
    <row r="147" spans="1:72" s="373" customFormat="1" x14ac:dyDescent="0.25">
      <c r="A147" s="250">
        <v>1</v>
      </c>
      <c r="B147" s="359" t="s">
        <v>10</v>
      </c>
      <c r="C147" s="360"/>
      <c r="D147" s="360"/>
      <c r="E147" s="360"/>
      <c r="F147" s="360"/>
      <c r="G147" s="360"/>
      <c r="H147" s="79"/>
      <c r="I147" s="79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  <c r="W147" s="79"/>
      <c r="X147" s="79"/>
      <c r="Y147" s="79"/>
      <c r="Z147" s="79"/>
      <c r="AA147" s="79"/>
      <c r="AB147" s="79"/>
      <c r="AC147" s="79"/>
      <c r="AD147" s="79"/>
      <c r="AE147" s="79"/>
      <c r="AF147" s="79"/>
      <c r="AG147" s="79"/>
      <c r="AH147" s="79"/>
      <c r="AI147" s="79"/>
      <c r="AJ147" s="79"/>
      <c r="AK147" s="79"/>
      <c r="AL147" s="79"/>
      <c r="AM147" s="79"/>
      <c r="AN147" s="79"/>
      <c r="AO147" s="79"/>
      <c r="AP147" s="79"/>
      <c r="AQ147" s="79"/>
      <c r="AR147" s="79"/>
      <c r="AS147" s="79"/>
      <c r="AT147" s="79"/>
      <c r="AU147" s="79"/>
      <c r="AV147" s="79"/>
      <c r="AW147" s="79"/>
      <c r="AX147" s="79"/>
      <c r="AY147" s="79"/>
      <c r="AZ147" s="79"/>
      <c r="BA147" s="79"/>
      <c r="BB147" s="79"/>
      <c r="BC147" s="79"/>
      <c r="BD147" s="79"/>
      <c r="BE147" s="79"/>
      <c r="BF147" s="79"/>
      <c r="BG147" s="79"/>
      <c r="BH147" s="79"/>
      <c r="BI147" s="79"/>
      <c r="BJ147" s="79"/>
      <c r="BK147" s="79"/>
      <c r="BL147" s="79"/>
      <c r="BM147" s="79"/>
      <c r="BN147" s="79"/>
      <c r="BO147" s="79"/>
      <c r="BP147" s="79"/>
      <c r="BQ147" s="79"/>
      <c r="BR147" s="79"/>
      <c r="BS147" s="79"/>
      <c r="BT147" s="79"/>
    </row>
    <row r="148" spans="1:72" x14ac:dyDescent="0.25">
      <c r="A148" s="250">
        <v>1</v>
      </c>
      <c r="B148" s="374"/>
      <c r="C148" s="337"/>
      <c r="D148" s="11"/>
      <c r="E148" s="11"/>
      <c r="F148" s="11"/>
      <c r="G148" s="11"/>
      <c r="H148" s="79"/>
      <c r="I148" s="79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  <c r="W148" s="79"/>
      <c r="X148" s="79"/>
      <c r="Y148" s="79"/>
      <c r="Z148" s="79"/>
      <c r="AA148" s="79"/>
      <c r="AB148" s="79"/>
      <c r="AC148" s="79"/>
      <c r="AD148" s="79"/>
      <c r="AE148" s="79"/>
      <c r="AF148" s="79"/>
      <c r="AG148" s="79"/>
      <c r="AH148" s="79"/>
      <c r="AI148" s="79"/>
      <c r="AJ148" s="79"/>
      <c r="AK148" s="79"/>
      <c r="AL148" s="79"/>
      <c r="AM148" s="79"/>
      <c r="AN148" s="79"/>
      <c r="AO148" s="79"/>
      <c r="AP148" s="79"/>
      <c r="AQ148" s="79"/>
      <c r="AR148" s="79"/>
      <c r="AS148" s="79"/>
      <c r="AT148" s="79"/>
      <c r="AU148" s="79"/>
      <c r="AV148" s="79"/>
      <c r="AW148" s="79"/>
      <c r="AX148" s="79"/>
      <c r="AY148" s="79"/>
      <c r="AZ148" s="79"/>
      <c r="BA148" s="79"/>
      <c r="BB148" s="79"/>
      <c r="BC148" s="79"/>
      <c r="BD148" s="79"/>
      <c r="BE148" s="79"/>
      <c r="BF148" s="79"/>
      <c r="BG148" s="79"/>
      <c r="BH148" s="79"/>
      <c r="BI148" s="79"/>
      <c r="BJ148" s="79"/>
      <c r="BK148" s="79"/>
      <c r="BL148" s="79"/>
      <c r="BM148" s="79"/>
      <c r="BN148" s="79"/>
      <c r="BO148" s="79"/>
      <c r="BP148" s="79"/>
      <c r="BQ148" s="79"/>
      <c r="BR148" s="79"/>
      <c r="BS148" s="79"/>
      <c r="BT148" s="79"/>
    </row>
    <row r="149" spans="1:72" ht="15.75" x14ac:dyDescent="0.25">
      <c r="A149" s="250">
        <v>1</v>
      </c>
      <c r="B149" s="338" t="s">
        <v>82</v>
      </c>
      <c r="C149" s="339"/>
      <c r="D149" s="11"/>
      <c r="E149" s="11"/>
      <c r="F149" s="11"/>
      <c r="G149" s="11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  <c r="W149" s="79"/>
      <c r="X149" s="79"/>
      <c r="Y149" s="79"/>
      <c r="Z149" s="79"/>
      <c r="AA149" s="79"/>
      <c r="AB149" s="79"/>
      <c r="AC149" s="79"/>
      <c r="AD149" s="79"/>
      <c r="AE149" s="79"/>
      <c r="AF149" s="79"/>
      <c r="AG149" s="79"/>
      <c r="AH149" s="79"/>
      <c r="AI149" s="79"/>
      <c r="AJ149" s="79"/>
      <c r="AK149" s="79"/>
      <c r="AL149" s="79"/>
      <c r="AM149" s="79"/>
      <c r="AN149" s="79"/>
      <c r="AO149" s="79"/>
      <c r="AP149" s="79"/>
      <c r="AQ149" s="79"/>
      <c r="AR149" s="79"/>
      <c r="AS149" s="79"/>
      <c r="AT149" s="79"/>
      <c r="AU149" s="79"/>
      <c r="AV149" s="79"/>
      <c r="AW149" s="79"/>
      <c r="AX149" s="79"/>
      <c r="AY149" s="79"/>
      <c r="AZ149" s="79"/>
      <c r="BA149" s="79"/>
      <c r="BB149" s="79"/>
      <c r="BC149" s="79"/>
      <c r="BD149" s="79"/>
      <c r="BE149" s="79"/>
      <c r="BF149" s="79"/>
      <c r="BG149" s="79"/>
      <c r="BH149" s="79"/>
      <c r="BI149" s="79"/>
      <c r="BJ149" s="79"/>
      <c r="BK149" s="79"/>
      <c r="BL149" s="79"/>
      <c r="BM149" s="79"/>
      <c r="BN149" s="79"/>
      <c r="BO149" s="79"/>
      <c r="BP149" s="79"/>
      <c r="BQ149" s="79"/>
      <c r="BR149" s="79"/>
      <c r="BS149" s="79"/>
      <c r="BT149" s="79"/>
    </row>
    <row r="150" spans="1:72" x14ac:dyDescent="0.25">
      <c r="A150" s="250">
        <v>1</v>
      </c>
      <c r="B150" s="340" t="s">
        <v>4</v>
      </c>
      <c r="C150" s="339"/>
      <c r="D150" s="11"/>
      <c r="E150" s="11"/>
      <c r="F150" s="11"/>
      <c r="G150" s="11"/>
      <c r="H150" s="79"/>
      <c r="I150" s="79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  <c r="W150" s="79"/>
      <c r="X150" s="79"/>
      <c r="Y150" s="79"/>
      <c r="Z150" s="79"/>
      <c r="AA150" s="79"/>
      <c r="AB150" s="79"/>
      <c r="AC150" s="79"/>
      <c r="AD150" s="79"/>
      <c r="AE150" s="79"/>
      <c r="AF150" s="79"/>
      <c r="AG150" s="79"/>
      <c r="AH150" s="79"/>
      <c r="AI150" s="79"/>
      <c r="AJ150" s="79"/>
      <c r="AK150" s="79"/>
      <c r="AL150" s="79"/>
      <c r="AM150" s="79"/>
      <c r="AN150" s="79"/>
      <c r="AO150" s="79"/>
      <c r="AP150" s="79"/>
      <c r="AQ150" s="79"/>
      <c r="AR150" s="79"/>
      <c r="AS150" s="79"/>
      <c r="AT150" s="79"/>
      <c r="AU150" s="79"/>
      <c r="AV150" s="79"/>
      <c r="AW150" s="79"/>
      <c r="AX150" s="79"/>
      <c r="AY150" s="79"/>
      <c r="AZ150" s="79"/>
      <c r="BA150" s="79"/>
      <c r="BB150" s="79"/>
      <c r="BC150" s="79"/>
      <c r="BD150" s="79"/>
      <c r="BE150" s="79"/>
      <c r="BF150" s="79"/>
      <c r="BG150" s="79"/>
      <c r="BH150" s="79"/>
      <c r="BI150" s="79"/>
      <c r="BJ150" s="79"/>
      <c r="BK150" s="79"/>
      <c r="BL150" s="79"/>
      <c r="BM150" s="79"/>
      <c r="BN150" s="79"/>
      <c r="BO150" s="79"/>
      <c r="BP150" s="79"/>
      <c r="BQ150" s="79"/>
      <c r="BR150" s="79"/>
      <c r="BS150" s="79"/>
      <c r="BT150" s="79"/>
    </row>
    <row r="151" spans="1:72" x14ac:dyDescent="0.25">
      <c r="A151" s="250">
        <v>1</v>
      </c>
      <c r="B151" s="75" t="s">
        <v>44</v>
      </c>
      <c r="C151" s="341">
        <v>300</v>
      </c>
      <c r="D151" s="11">
        <v>1221</v>
      </c>
      <c r="E151" s="342">
        <v>5.7</v>
      </c>
      <c r="F151" s="11">
        <f>ROUND(G151/C151,0)</f>
        <v>23</v>
      </c>
      <c r="G151" s="11">
        <f>ROUND(D151*E151,0)</f>
        <v>6960</v>
      </c>
      <c r="H151" s="79"/>
      <c r="I151" s="79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  <c r="W151" s="79"/>
      <c r="X151" s="79"/>
      <c r="Y151" s="79"/>
      <c r="Z151" s="79"/>
      <c r="AA151" s="79"/>
      <c r="AB151" s="79"/>
      <c r="AC151" s="79"/>
      <c r="AD151" s="79"/>
      <c r="AE151" s="79"/>
      <c r="AF151" s="79"/>
      <c r="AG151" s="79"/>
      <c r="AH151" s="79"/>
      <c r="AI151" s="79"/>
      <c r="AJ151" s="79"/>
      <c r="AK151" s="79"/>
      <c r="AL151" s="79"/>
      <c r="AM151" s="79"/>
      <c r="AN151" s="79"/>
      <c r="AO151" s="79"/>
      <c r="AP151" s="79"/>
      <c r="AQ151" s="79"/>
      <c r="AR151" s="79"/>
      <c r="AS151" s="79"/>
      <c r="AT151" s="79"/>
      <c r="AU151" s="79"/>
      <c r="AV151" s="79"/>
      <c r="AW151" s="79"/>
      <c r="AX151" s="79"/>
      <c r="AY151" s="79"/>
      <c r="AZ151" s="79"/>
      <c r="BA151" s="79"/>
      <c r="BB151" s="79"/>
      <c r="BC151" s="79"/>
      <c r="BD151" s="79"/>
      <c r="BE151" s="79"/>
      <c r="BF151" s="79"/>
      <c r="BG151" s="79"/>
      <c r="BH151" s="79"/>
      <c r="BI151" s="79"/>
      <c r="BJ151" s="79"/>
      <c r="BK151" s="79"/>
      <c r="BL151" s="79"/>
      <c r="BM151" s="79"/>
      <c r="BN151" s="79"/>
      <c r="BO151" s="79"/>
      <c r="BP151" s="79"/>
      <c r="BQ151" s="79"/>
      <c r="BR151" s="79"/>
      <c r="BS151" s="79"/>
      <c r="BT151" s="79"/>
    </row>
    <row r="152" spans="1:72" x14ac:dyDescent="0.25">
      <c r="A152" s="250">
        <v>1</v>
      </c>
      <c r="B152" s="75" t="s">
        <v>45</v>
      </c>
      <c r="C152" s="341">
        <v>340</v>
      </c>
      <c r="D152" s="11">
        <f>1300+6</f>
        <v>1306</v>
      </c>
      <c r="E152" s="342">
        <v>8</v>
      </c>
      <c r="F152" s="11">
        <f>ROUND(G152/C152,0)</f>
        <v>31</v>
      </c>
      <c r="G152" s="11">
        <f>ROUND(D152*E152,0)</f>
        <v>10448</v>
      </c>
      <c r="H152" s="79"/>
      <c r="I152" s="79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  <c r="W152" s="79"/>
      <c r="X152" s="79"/>
      <c r="Y152" s="79"/>
      <c r="Z152" s="79"/>
      <c r="AA152" s="79"/>
      <c r="AB152" s="79"/>
      <c r="AC152" s="79"/>
      <c r="AD152" s="79"/>
      <c r="AE152" s="79"/>
      <c r="AF152" s="79"/>
      <c r="AG152" s="79"/>
      <c r="AH152" s="79"/>
      <c r="AI152" s="79"/>
      <c r="AJ152" s="79"/>
      <c r="AK152" s="79"/>
      <c r="AL152" s="79"/>
      <c r="AM152" s="79"/>
      <c r="AN152" s="79"/>
      <c r="AO152" s="79"/>
      <c r="AP152" s="79"/>
      <c r="AQ152" s="79"/>
      <c r="AR152" s="79"/>
      <c r="AS152" s="79"/>
      <c r="AT152" s="79"/>
      <c r="AU152" s="79"/>
      <c r="AV152" s="79"/>
      <c r="AW152" s="79"/>
      <c r="AX152" s="79"/>
      <c r="AY152" s="79"/>
      <c r="AZ152" s="79"/>
      <c r="BA152" s="79"/>
      <c r="BB152" s="79"/>
      <c r="BC152" s="79"/>
      <c r="BD152" s="79"/>
      <c r="BE152" s="79"/>
      <c r="BF152" s="79"/>
      <c r="BG152" s="79"/>
      <c r="BH152" s="79"/>
      <c r="BI152" s="79"/>
      <c r="BJ152" s="79"/>
      <c r="BK152" s="79"/>
      <c r="BL152" s="79"/>
      <c r="BM152" s="79"/>
      <c r="BN152" s="79"/>
      <c r="BO152" s="79"/>
      <c r="BP152" s="79"/>
      <c r="BQ152" s="79"/>
      <c r="BR152" s="79"/>
      <c r="BS152" s="79"/>
      <c r="BT152" s="79"/>
    </row>
    <row r="153" spans="1:72" x14ac:dyDescent="0.25">
      <c r="A153" s="250">
        <v>1</v>
      </c>
      <c r="B153" s="75" t="s">
        <v>46</v>
      </c>
      <c r="C153" s="341">
        <v>340</v>
      </c>
      <c r="D153" s="11">
        <f>5869-57</f>
        <v>5812</v>
      </c>
      <c r="E153" s="342">
        <v>6.1</v>
      </c>
      <c r="F153" s="11">
        <f>ROUND(G153/C153,0)</f>
        <v>104</v>
      </c>
      <c r="G153" s="11">
        <f>ROUND(D153*E153,0)</f>
        <v>35453</v>
      </c>
      <c r="H153" s="79"/>
      <c r="I153" s="79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  <c r="W153" s="79"/>
      <c r="X153" s="79"/>
      <c r="Y153" s="79"/>
      <c r="Z153" s="79"/>
      <c r="AA153" s="79"/>
      <c r="AB153" s="79"/>
      <c r="AC153" s="79"/>
      <c r="AD153" s="79"/>
      <c r="AE153" s="79"/>
      <c r="AF153" s="79"/>
      <c r="AG153" s="79"/>
      <c r="AH153" s="79"/>
      <c r="AI153" s="79"/>
      <c r="AJ153" s="79"/>
      <c r="AK153" s="79"/>
      <c r="AL153" s="79"/>
      <c r="AM153" s="79"/>
      <c r="AN153" s="79"/>
      <c r="AO153" s="79"/>
      <c r="AP153" s="79"/>
      <c r="AQ153" s="79"/>
      <c r="AR153" s="79"/>
      <c r="AS153" s="79"/>
      <c r="AT153" s="79"/>
      <c r="AU153" s="79"/>
      <c r="AV153" s="79"/>
      <c r="AW153" s="79"/>
      <c r="AX153" s="79"/>
      <c r="AY153" s="79"/>
      <c r="AZ153" s="79"/>
      <c r="BA153" s="79"/>
      <c r="BB153" s="79"/>
      <c r="BC153" s="79"/>
      <c r="BD153" s="79"/>
      <c r="BE153" s="79"/>
      <c r="BF153" s="79"/>
      <c r="BG153" s="79"/>
      <c r="BH153" s="79"/>
      <c r="BI153" s="79"/>
      <c r="BJ153" s="79"/>
      <c r="BK153" s="79"/>
      <c r="BL153" s="79"/>
      <c r="BM153" s="79"/>
      <c r="BN153" s="79"/>
      <c r="BO153" s="79"/>
      <c r="BP153" s="79"/>
      <c r="BQ153" s="79"/>
      <c r="BR153" s="79"/>
      <c r="BS153" s="79"/>
      <c r="BT153" s="79"/>
    </row>
    <row r="154" spans="1:72" s="79" customFormat="1" x14ac:dyDescent="0.25">
      <c r="A154" s="250">
        <v>1</v>
      </c>
      <c r="B154" s="343" t="s">
        <v>5</v>
      </c>
      <c r="C154" s="344"/>
      <c r="D154" s="52">
        <f>D151+D152+D153</f>
        <v>8339</v>
      </c>
      <c r="E154" s="83">
        <f>G154/D154</f>
        <v>6.3390094735579803</v>
      </c>
      <c r="F154" s="52">
        <f>F151+F152+F153</f>
        <v>158</v>
      </c>
      <c r="G154" s="52">
        <f>G151+G152+G153</f>
        <v>52861</v>
      </c>
      <c r="K154" s="375"/>
    </row>
    <row r="155" spans="1:72" s="79" customFormat="1" x14ac:dyDescent="0.25">
      <c r="A155" s="250">
        <v>1</v>
      </c>
      <c r="B155" s="84" t="s">
        <v>143</v>
      </c>
      <c r="C155" s="345"/>
      <c r="D155" s="52"/>
      <c r="E155" s="11"/>
      <c r="F155" s="11"/>
      <c r="G155" s="11"/>
    </row>
    <row r="156" spans="1:72" s="79" customFormat="1" ht="30" x14ac:dyDescent="0.25">
      <c r="A156" s="250">
        <v>1</v>
      </c>
      <c r="B156" s="47" t="s">
        <v>242</v>
      </c>
      <c r="C156" s="345"/>
      <c r="D156" s="11">
        <f>D157</f>
        <v>65651</v>
      </c>
      <c r="E156" s="11"/>
      <c r="F156" s="11"/>
      <c r="G156" s="11"/>
    </row>
    <row r="157" spans="1:72" s="79" customFormat="1" x14ac:dyDescent="0.25">
      <c r="A157" s="250">
        <v>1</v>
      </c>
      <c r="B157" s="47" t="s">
        <v>172</v>
      </c>
      <c r="C157" s="345"/>
      <c r="D157" s="11">
        <f>61356+4295</f>
        <v>65651</v>
      </c>
      <c r="E157" s="11"/>
      <c r="F157" s="11"/>
      <c r="G157" s="11"/>
    </row>
    <row r="158" spans="1:72" s="79" customFormat="1" x14ac:dyDescent="0.25">
      <c r="A158" s="250">
        <v>1</v>
      </c>
      <c r="B158" s="13" t="s">
        <v>101</v>
      </c>
      <c r="C158" s="345"/>
      <c r="D158" s="11">
        <f>22875-1875</f>
        <v>21000</v>
      </c>
      <c r="E158" s="11"/>
      <c r="F158" s="11"/>
      <c r="G158" s="11"/>
    </row>
    <row r="159" spans="1:72" s="79" customFormat="1" ht="45" x14ac:dyDescent="0.25">
      <c r="A159" s="250">
        <v>1</v>
      </c>
      <c r="B159" s="13" t="s">
        <v>239</v>
      </c>
      <c r="C159" s="12"/>
      <c r="D159" s="11">
        <v>600</v>
      </c>
      <c r="E159" s="11"/>
      <c r="F159" s="11"/>
      <c r="G159" s="11"/>
    </row>
    <row r="160" spans="1:72" s="79" customFormat="1" x14ac:dyDescent="0.25">
      <c r="A160" s="250">
        <v>1</v>
      </c>
      <c r="B160" s="376" t="s">
        <v>119</v>
      </c>
      <c r="C160" s="12"/>
      <c r="D160" s="52">
        <f>D156+ROUND(D158*3.2,0)+D159</f>
        <v>133451</v>
      </c>
      <c r="E160" s="11"/>
      <c r="F160" s="11"/>
      <c r="G160" s="11"/>
      <c r="I160" s="375"/>
    </row>
    <row r="161" spans="1:72" s="79" customFormat="1" x14ac:dyDescent="0.25">
      <c r="A161" s="250">
        <v>1</v>
      </c>
      <c r="B161" s="55" t="s">
        <v>103</v>
      </c>
      <c r="C161" s="12"/>
      <c r="D161" s="135">
        <f>SUM(D162:D164)</f>
        <v>1046</v>
      </c>
      <c r="E161" s="11"/>
      <c r="F161" s="11"/>
      <c r="G161" s="11"/>
      <c r="H161" s="377"/>
      <c r="J161" s="378"/>
      <c r="K161" s="378"/>
    </row>
    <row r="162" spans="1:72" s="79" customFormat="1" x14ac:dyDescent="0.25">
      <c r="A162" s="250">
        <v>1</v>
      </c>
      <c r="B162" s="379" t="s">
        <v>181</v>
      </c>
      <c r="C162" s="12"/>
      <c r="D162" s="11">
        <v>450</v>
      </c>
      <c r="E162" s="11"/>
      <c r="F162" s="11"/>
      <c r="G162" s="11"/>
      <c r="K162" s="377"/>
    </row>
    <row r="163" spans="1:72" s="79" customFormat="1" ht="60" x14ac:dyDescent="0.25">
      <c r="A163" s="250">
        <v>1</v>
      </c>
      <c r="B163" s="379" t="s">
        <v>216</v>
      </c>
      <c r="C163" s="12"/>
      <c r="D163" s="11">
        <v>546</v>
      </c>
      <c r="E163" s="11"/>
      <c r="F163" s="11"/>
      <c r="G163" s="11"/>
    </row>
    <row r="164" spans="1:72" s="79" customFormat="1" ht="60" x14ac:dyDescent="0.25">
      <c r="A164" s="250">
        <v>1</v>
      </c>
      <c r="B164" s="379" t="s">
        <v>218</v>
      </c>
      <c r="C164" s="12"/>
      <c r="D164" s="11">
        <v>50</v>
      </c>
      <c r="E164" s="11"/>
      <c r="F164" s="11"/>
      <c r="G164" s="11"/>
    </row>
    <row r="165" spans="1:72" s="79" customFormat="1" ht="15.75" customHeight="1" x14ac:dyDescent="0.25">
      <c r="A165" s="250">
        <v>1</v>
      </c>
      <c r="B165" s="29" t="s">
        <v>7</v>
      </c>
      <c r="C165" s="81"/>
      <c r="D165" s="77"/>
      <c r="E165" s="11"/>
      <c r="F165" s="11"/>
      <c r="G165" s="11"/>
    </row>
    <row r="166" spans="1:72" s="79" customFormat="1" x14ac:dyDescent="0.25">
      <c r="A166" s="250">
        <v>1</v>
      </c>
      <c r="B166" s="30" t="s">
        <v>67</v>
      </c>
      <c r="C166" s="344"/>
      <c r="D166" s="11"/>
      <c r="E166" s="11"/>
      <c r="F166" s="11"/>
      <c r="G166" s="11"/>
    </row>
    <row r="167" spans="1:72" s="79" customFormat="1" x14ac:dyDescent="0.25">
      <c r="A167" s="250">
        <v>1</v>
      </c>
      <c r="B167" s="75" t="s">
        <v>45</v>
      </c>
      <c r="C167" s="341">
        <v>240</v>
      </c>
      <c r="D167" s="11">
        <v>320</v>
      </c>
      <c r="E167" s="342">
        <v>9.5</v>
      </c>
      <c r="F167" s="11">
        <f>ROUND(G167/C167,0)</f>
        <v>13</v>
      </c>
      <c r="G167" s="11">
        <f>ROUND(D167*E167,0)</f>
        <v>3040</v>
      </c>
    </row>
    <row r="168" spans="1:72" s="79" customFormat="1" x14ac:dyDescent="0.25">
      <c r="A168" s="250">
        <v>1</v>
      </c>
      <c r="B168" s="75" t="s">
        <v>46</v>
      </c>
      <c r="C168" s="341">
        <v>240</v>
      </c>
      <c r="D168" s="11">
        <v>170</v>
      </c>
      <c r="E168" s="342">
        <v>4</v>
      </c>
      <c r="F168" s="11">
        <f>ROUND(G168/C168,0)</f>
        <v>3</v>
      </c>
      <c r="G168" s="11">
        <f>ROUND(D168*E168,0)</f>
        <v>680</v>
      </c>
    </row>
    <row r="169" spans="1:72" s="79" customFormat="1" x14ac:dyDescent="0.25">
      <c r="A169" s="250">
        <v>1</v>
      </c>
      <c r="B169" s="352" t="s">
        <v>111</v>
      </c>
      <c r="C169" s="341"/>
      <c r="D169" s="102">
        <f>D167+D168</f>
        <v>490</v>
      </c>
      <c r="E169" s="372">
        <f>E167</f>
        <v>9.5</v>
      </c>
      <c r="F169" s="102">
        <f t="shared" ref="F169:G169" si="7">F167+F168</f>
        <v>16</v>
      </c>
      <c r="G169" s="102">
        <f t="shared" si="7"/>
        <v>3720</v>
      </c>
    </row>
    <row r="170" spans="1:72" ht="19.5" customHeight="1" x14ac:dyDescent="0.25">
      <c r="A170" s="250">
        <v>1</v>
      </c>
      <c r="B170" s="38" t="s">
        <v>99</v>
      </c>
      <c r="C170" s="344"/>
      <c r="D170" s="52">
        <f t="shared" ref="D170" si="8">D169</f>
        <v>490</v>
      </c>
      <c r="E170" s="380">
        <f t="shared" ref="E170:G170" si="9">E169</f>
        <v>9.5</v>
      </c>
      <c r="F170" s="52">
        <f t="shared" si="9"/>
        <v>16</v>
      </c>
      <c r="G170" s="52">
        <f t="shared" si="9"/>
        <v>3720</v>
      </c>
    </row>
    <row r="171" spans="1:72" s="362" customFormat="1" ht="17.25" customHeight="1" x14ac:dyDescent="0.25">
      <c r="A171" s="250">
        <v>1</v>
      </c>
      <c r="B171" s="359" t="s">
        <v>10</v>
      </c>
      <c r="C171" s="381"/>
      <c r="D171" s="381"/>
      <c r="E171" s="381"/>
      <c r="F171" s="381"/>
      <c r="G171" s="381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  <c r="W171" s="79"/>
      <c r="X171" s="79"/>
      <c r="Y171" s="79"/>
      <c r="Z171" s="79"/>
      <c r="AA171" s="79"/>
      <c r="AB171" s="79"/>
      <c r="AC171" s="79"/>
      <c r="AD171" s="79"/>
      <c r="AE171" s="79"/>
      <c r="AF171" s="79"/>
      <c r="AG171" s="79"/>
      <c r="AH171" s="79"/>
      <c r="AI171" s="79"/>
      <c r="AJ171" s="79"/>
      <c r="AK171" s="79"/>
      <c r="AL171" s="79"/>
      <c r="AM171" s="79"/>
      <c r="AN171" s="79"/>
      <c r="AO171" s="79"/>
      <c r="AP171" s="79"/>
      <c r="AQ171" s="79"/>
      <c r="AR171" s="79"/>
      <c r="AS171" s="79"/>
      <c r="AT171" s="79"/>
      <c r="AU171" s="79"/>
      <c r="AV171" s="79"/>
      <c r="AW171" s="79"/>
      <c r="AX171" s="79"/>
      <c r="AY171" s="79"/>
      <c r="AZ171" s="79"/>
      <c r="BA171" s="79"/>
      <c r="BB171" s="79"/>
      <c r="BC171" s="79"/>
      <c r="BD171" s="79"/>
      <c r="BE171" s="79"/>
      <c r="BF171" s="79"/>
      <c r="BG171" s="79"/>
      <c r="BH171" s="79"/>
      <c r="BI171" s="79"/>
      <c r="BJ171" s="79"/>
      <c r="BK171" s="79"/>
      <c r="BL171" s="79"/>
      <c r="BM171" s="79"/>
      <c r="BN171" s="79"/>
      <c r="BO171" s="79"/>
      <c r="BP171" s="79"/>
      <c r="BQ171" s="79"/>
      <c r="BR171" s="79"/>
      <c r="BS171" s="79"/>
      <c r="BT171" s="79"/>
    </row>
    <row r="172" spans="1:72" ht="14.25" customHeight="1" x14ac:dyDescent="0.25">
      <c r="A172" s="250">
        <v>1</v>
      </c>
      <c r="B172" s="336"/>
      <c r="C172" s="337"/>
      <c r="D172" s="11"/>
      <c r="E172" s="11"/>
      <c r="F172" s="11"/>
      <c r="G172" s="11"/>
      <c r="H172" s="79"/>
      <c r="I172" s="79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  <c r="W172" s="79"/>
      <c r="X172" s="79"/>
      <c r="Y172" s="79"/>
      <c r="Z172" s="79"/>
      <c r="AA172" s="79"/>
      <c r="AB172" s="79"/>
      <c r="AC172" s="79"/>
      <c r="AD172" s="79"/>
      <c r="AE172" s="79"/>
      <c r="AF172" s="79"/>
      <c r="AG172" s="79"/>
      <c r="AH172" s="79"/>
      <c r="AI172" s="79"/>
      <c r="AJ172" s="79"/>
      <c r="AK172" s="79"/>
      <c r="AL172" s="79"/>
      <c r="AM172" s="79"/>
      <c r="AN172" s="79"/>
      <c r="AO172" s="79"/>
      <c r="AP172" s="79"/>
      <c r="AQ172" s="79"/>
      <c r="AR172" s="79"/>
      <c r="AS172" s="79"/>
      <c r="AT172" s="79"/>
      <c r="AU172" s="79"/>
      <c r="AV172" s="79"/>
      <c r="AW172" s="79"/>
      <c r="AX172" s="79"/>
      <c r="AY172" s="79"/>
      <c r="AZ172" s="79"/>
      <c r="BA172" s="79"/>
      <c r="BB172" s="79"/>
      <c r="BC172" s="79"/>
      <c r="BD172" s="79"/>
      <c r="BE172" s="79"/>
      <c r="BF172" s="79"/>
      <c r="BG172" s="79"/>
      <c r="BH172" s="79"/>
      <c r="BI172" s="79"/>
      <c r="BJ172" s="79"/>
      <c r="BK172" s="79"/>
      <c r="BL172" s="79"/>
      <c r="BM172" s="79"/>
      <c r="BN172" s="79"/>
      <c r="BO172" s="79"/>
      <c r="BP172" s="79"/>
      <c r="BQ172" s="79"/>
      <c r="BR172" s="79"/>
      <c r="BS172" s="79"/>
      <c r="BT172" s="79"/>
    </row>
    <row r="173" spans="1:72" ht="20.25" customHeight="1" x14ac:dyDescent="0.25">
      <c r="A173" s="250">
        <v>1</v>
      </c>
      <c r="B173" s="338" t="s">
        <v>89</v>
      </c>
      <c r="C173" s="344"/>
      <c r="D173" s="11"/>
      <c r="E173" s="11"/>
      <c r="F173" s="11"/>
      <c r="G173" s="11"/>
      <c r="H173" s="79"/>
      <c r="I173" s="79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  <c r="W173" s="79"/>
      <c r="X173" s="79"/>
      <c r="Y173" s="79"/>
      <c r="Z173" s="79"/>
      <c r="AA173" s="79"/>
      <c r="AB173" s="79"/>
      <c r="AC173" s="79"/>
      <c r="AD173" s="79"/>
      <c r="AE173" s="79"/>
      <c r="AF173" s="79"/>
      <c r="AG173" s="79"/>
      <c r="AH173" s="79"/>
      <c r="AI173" s="79"/>
      <c r="AJ173" s="79"/>
      <c r="AK173" s="79"/>
      <c r="AL173" s="79"/>
      <c r="AM173" s="79"/>
      <c r="AN173" s="79"/>
      <c r="AO173" s="79"/>
      <c r="AP173" s="79"/>
      <c r="AQ173" s="79"/>
      <c r="AR173" s="79"/>
      <c r="AS173" s="79"/>
      <c r="AT173" s="79"/>
      <c r="AU173" s="79"/>
      <c r="AV173" s="79"/>
      <c r="AW173" s="79"/>
      <c r="AX173" s="79"/>
      <c r="AY173" s="79"/>
      <c r="AZ173" s="79"/>
      <c r="BA173" s="79"/>
      <c r="BB173" s="79"/>
      <c r="BC173" s="79"/>
      <c r="BD173" s="79"/>
      <c r="BE173" s="79"/>
      <c r="BF173" s="79"/>
      <c r="BG173" s="79"/>
      <c r="BH173" s="79"/>
      <c r="BI173" s="79"/>
      <c r="BJ173" s="79"/>
      <c r="BK173" s="79"/>
      <c r="BL173" s="79"/>
      <c r="BM173" s="79"/>
      <c r="BN173" s="79"/>
      <c r="BO173" s="79"/>
      <c r="BP173" s="79"/>
      <c r="BQ173" s="79"/>
      <c r="BR173" s="79"/>
      <c r="BS173" s="79"/>
      <c r="BT173" s="79"/>
    </row>
    <row r="174" spans="1:72" x14ac:dyDescent="0.25">
      <c r="A174" s="250">
        <v>1</v>
      </c>
      <c r="B174" s="340" t="s">
        <v>4</v>
      </c>
      <c r="C174" s="344"/>
      <c r="D174" s="11"/>
      <c r="E174" s="11"/>
      <c r="F174" s="11"/>
      <c r="G174" s="11"/>
      <c r="H174" s="79"/>
      <c r="I174" s="79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  <c r="W174" s="79"/>
      <c r="X174" s="79"/>
      <c r="Y174" s="79"/>
      <c r="Z174" s="79"/>
      <c r="AA174" s="79"/>
      <c r="AB174" s="79"/>
      <c r="AC174" s="79"/>
      <c r="AD174" s="79"/>
      <c r="AE174" s="79"/>
      <c r="AF174" s="79"/>
      <c r="AG174" s="79"/>
      <c r="AH174" s="79"/>
      <c r="AI174" s="79"/>
      <c r="AJ174" s="79"/>
      <c r="AK174" s="79"/>
      <c r="AL174" s="79"/>
      <c r="AM174" s="79"/>
      <c r="AN174" s="79"/>
      <c r="AO174" s="79"/>
      <c r="AP174" s="79"/>
      <c r="AQ174" s="79"/>
      <c r="AR174" s="79"/>
      <c r="AS174" s="79"/>
      <c r="AT174" s="79"/>
      <c r="AU174" s="79"/>
      <c r="AV174" s="79"/>
      <c r="AW174" s="79"/>
      <c r="AX174" s="79"/>
      <c r="AY174" s="79"/>
      <c r="AZ174" s="79"/>
      <c r="BA174" s="79"/>
      <c r="BB174" s="79"/>
      <c r="BC174" s="79"/>
      <c r="BD174" s="79"/>
      <c r="BE174" s="79"/>
      <c r="BF174" s="79"/>
      <c r="BG174" s="79"/>
      <c r="BH174" s="79"/>
      <c r="BI174" s="79"/>
      <c r="BJ174" s="79"/>
      <c r="BK174" s="79"/>
      <c r="BL174" s="79"/>
      <c r="BM174" s="79"/>
      <c r="BN174" s="79"/>
      <c r="BO174" s="79"/>
      <c r="BP174" s="79"/>
      <c r="BQ174" s="79"/>
      <c r="BR174" s="79"/>
      <c r="BS174" s="79"/>
      <c r="BT174" s="79"/>
    </row>
    <row r="175" spans="1:72" x14ac:dyDescent="0.25">
      <c r="A175" s="250">
        <v>1</v>
      </c>
      <c r="B175" s="75" t="s">
        <v>91</v>
      </c>
      <c r="C175" s="341">
        <v>340</v>
      </c>
      <c r="D175" s="11">
        <v>963</v>
      </c>
      <c r="E175" s="342">
        <v>13.5</v>
      </c>
      <c r="F175" s="11">
        <f>ROUND(G175/C175,0)</f>
        <v>38</v>
      </c>
      <c r="G175" s="11">
        <f>ROUND(D175*E175,0)</f>
        <v>13001</v>
      </c>
      <c r="H175" s="79"/>
      <c r="I175" s="79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  <c r="W175" s="79"/>
      <c r="X175" s="79"/>
      <c r="Y175" s="79"/>
      <c r="Z175" s="79"/>
      <c r="AA175" s="79"/>
      <c r="AB175" s="79"/>
      <c r="AC175" s="79"/>
      <c r="AD175" s="79"/>
      <c r="AE175" s="79"/>
      <c r="AF175" s="79"/>
      <c r="AG175" s="79"/>
      <c r="AH175" s="79"/>
      <c r="AI175" s="79"/>
      <c r="AJ175" s="79"/>
      <c r="AK175" s="79"/>
      <c r="AL175" s="79"/>
      <c r="AM175" s="79"/>
      <c r="AN175" s="79"/>
      <c r="AO175" s="79"/>
      <c r="AP175" s="79"/>
      <c r="AQ175" s="79"/>
      <c r="AR175" s="79"/>
      <c r="AS175" s="79"/>
      <c r="AT175" s="79"/>
      <c r="AU175" s="79"/>
      <c r="AV175" s="79"/>
      <c r="AW175" s="79"/>
      <c r="AX175" s="79"/>
      <c r="AY175" s="79"/>
      <c r="AZ175" s="79"/>
      <c r="BA175" s="79"/>
      <c r="BB175" s="79"/>
      <c r="BC175" s="79"/>
      <c r="BD175" s="79"/>
      <c r="BE175" s="79"/>
      <c r="BF175" s="79"/>
      <c r="BG175" s="79"/>
      <c r="BH175" s="79"/>
      <c r="BI175" s="79"/>
      <c r="BJ175" s="79"/>
      <c r="BK175" s="79"/>
      <c r="BL175" s="79"/>
      <c r="BM175" s="79"/>
      <c r="BN175" s="79"/>
      <c r="BO175" s="79"/>
      <c r="BP175" s="79"/>
      <c r="BQ175" s="79"/>
      <c r="BR175" s="79"/>
      <c r="BS175" s="79"/>
      <c r="BT175" s="79"/>
    </row>
    <row r="176" spans="1:72" x14ac:dyDescent="0.25">
      <c r="A176" s="250">
        <v>1</v>
      </c>
      <c r="B176" s="75" t="s">
        <v>97</v>
      </c>
      <c r="C176" s="341">
        <v>340</v>
      </c>
      <c r="D176" s="11">
        <f>1787+9</f>
        <v>1796</v>
      </c>
      <c r="E176" s="342">
        <v>7.9</v>
      </c>
      <c r="F176" s="11">
        <f>ROUND(G176/C176,0)</f>
        <v>42</v>
      </c>
      <c r="G176" s="11">
        <f>ROUND(D176*E176,0)</f>
        <v>14188</v>
      </c>
      <c r="H176" s="79"/>
      <c r="I176" s="79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  <c r="W176" s="79"/>
      <c r="X176" s="79"/>
      <c r="Y176" s="79"/>
      <c r="Z176" s="79"/>
      <c r="AA176" s="79"/>
      <c r="AB176" s="79"/>
      <c r="AC176" s="79"/>
      <c r="AD176" s="79"/>
      <c r="AE176" s="79"/>
      <c r="AF176" s="79"/>
      <c r="AG176" s="79"/>
      <c r="AH176" s="79"/>
      <c r="AI176" s="79"/>
      <c r="AJ176" s="79"/>
      <c r="AK176" s="79"/>
      <c r="AL176" s="79"/>
      <c r="AM176" s="79"/>
      <c r="AN176" s="79"/>
      <c r="AO176" s="79"/>
      <c r="AP176" s="79"/>
      <c r="AQ176" s="79"/>
      <c r="AR176" s="79"/>
      <c r="AS176" s="79"/>
      <c r="AT176" s="79"/>
      <c r="AU176" s="79"/>
      <c r="AV176" s="79"/>
      <c r="AW176" s="79"/>
      <c r="AX176" s="79"/>
      <c r="AY176" s="79"/>
      <c r="AZ176" s="79"/>
      <c r="BA176" s="79"/>
      <c r="BB176" s="79"/>
      <c r="BC176" s="79"/>
      <c r="BD176" s="79"/>
      <c r="BE176" s="79"/>
      <c r="BF176" s="79"/>
      <c r="BG176" s="79"/>
      <c r="BH176" s="79"/>
      <c r="BI176" s="79"/>
      <c r="BJ176" s="79"/>
      <c r="BK176" s="79"/>
      <c r="BL176" s="79"/>
      <c r="BM176" s="79"/>
      <c r="BN176" s="79"/>
      <c r="BO176" s="79"/>
      <c r="BP176" s="79"/>
      <c r="BQ176" s="79"/>
      <c r="BR176" s="79"/>
      <c r="BS176" s="79"/>
      <c r="BT176" s="79"/>
    </row>
    <row r="177" spans="1:7" s="79" customFormat="1" ht="17.25" customHeight="1" x14ac:dyDescent="0.25">
      <c r="A177" s="250">
        <v>1</v>
      </c>
      <c r="B177" s="343" t="s">
        <v>5</v>
      </c>
      <c r="C177" s="344"/>
      <c r="D177" s="52">
        <f>D175+D176</f>
        <v>2759</v>
      </c>
      <c r="E177" s="83">
        <f>G177/D177</f>
        <v>9.8546574845958688</v>
      </c>
      <c r="F177" s="52">
        <f>F175+F176</f>
        <v>80</v>
      </c>
      <c r="G177" s="52">
        <f>G175+G176</f>
        <v>27189</v>
      </c>
    </row>
    <row r="178" spans="1:7" s="79" customFormat="1" ht="17.25" customHeight="1" x14ac:dyDescent="0.25">
      <c r="A178" s="250">
        <v>1</v>
      </c>
      <c r="B178" s="343"/>
      <c r="C178" s="318"/>
      <c r="D178" s="52"/>
      <c r="E178" s="83"/>
      <c r="F178" s="52"/>
      <c r="G178" s="52"/>
    </row>
    <row r="179" spans="1:7" s="79" customFormat="1" x14ac:dyDescent="0.25">
      <c r="A179" s="250">
        <v>1</v>
      </c>
      <c r="B179" s="84" t="s">
        <v>143</v>
      </c>
      <c r="C179" s="345"/>
      <c r="D179" s="52"/>
      <c r="E179" s="11"/>
      <c r="F179" s="11"/>
      <c r="G179" s="11"/>
    </row>
    <row r="180" spans="1:7" s="79" customFormat="1" ht="30" x14ac:dyDescent="0.25">
      <c r="A180" s="250">
        <v>1</v>
      </c>
      <c r="B180" s="47" t="s">
        <v>242</v>
      </c>
      <c r="C180" s="345"/>
      <c r="D180" s="11">
        <f>D181</f>
        <v>27400</v>
      </c>
      <c r="E180" s="11"/>
      <c r="F180" s="11"/>
      <c r="G180" s="11"/>
    </row>
    <row r="181" spans="1:7" s="79" customFormat="1" x14ac:dyDescent="0.25">
      <c r="A181" s="250">
        <v>1</v>
      </c>
      <c r="B181" s="47" t="s">
        <v>229</v>
      </c>
      <c r="C181" s="345"/>
      <c r="D181" s="11">
        <v>27400</v>
      </c>
      <c r="E181" s="11"/>
      <c r="F181" s="11"/>
      <c r="G181" s="11"/>
    </row>
    <row r="182" spans="1:7" s="79" customFormat="1" x14ac:dyDescent="0.25">
      <c r="A182" s="250">
        <v>1</v>
      </c>
      <c r="B182" s="13" t="s">
        <v>101</v>
      </c>
      <c r="C182" s="345"/>
      <c r="D182" s="11"/>
      <c r="E182" s="11"/>
      <c r="F182" s="11"/>
      <c r="G182" s="11"/>
    </row>
    <row r="183" spans="1:7" s="79" customFormat="1" ht="30" x14ac:dyDescent="0.25">
      <c r="A183" s="250">
        <v>1</v>
      </c>
      <c r="B183" s="13" t="s">
        <v>102</v>
      </c>
      <c r="C183" s="12"/>
      <c r="D183" s="11"/>
      <c r="E183" s="11"/>
      <c r="F183" s="11"/>
      <c r="G183" s="11"/>
    </row>
    <row r="184" spans="1:7" s="79" customFormat="1" x14ac:dyDescent="0.25">
      <c r="A184" s="250">
        <v>1</v>
      </c>
      <c r="B184" s="51" t="s">
        <v>119</v>
      </c>
      <c r="C184" s="12"/>
      <c r="D184" s="52">
        <f>D180+ROUND(D182*3.2,0)+D183</f>
        <v>27400</v>
      </c>
      <c r="E184" s="11"/>
      <c r="F184" s="11"/>
      <c r="G184" s="11"/>
    </row>
    <row r="185" spans="1:7" s="79" customFormat="1" x14ac:dyDescent="0.25">
      <c r="A185" s="250">
        <v>1</v>
      </c>
      <c r="B185" s="55" t="s">
        <v>103</v>
      </c>
      <c r="C185" s="12"/>
      <c r="D185" s="135">
        <f>SUM(D186:D191)</f>
        <v>12585</v>
      </c>
      <c r="E185" s="11"/>
      <c r="F185" s="11"/>
      <c r="G185" s="11"/>
    </row>
    <row r="186" spans="1:7" s="79" customFormat="1" x14ac:dyDescent="0.25">
      <c r="A186" s="250">
        <v>1</v>
      </c>
      <c r="B186" s="26" t="s">
        <v>193</v>
      </c>
      <c r="C186" s="12"/>
      <c r="D186" s="11">
        <v>150</v>
      </c>
      <c r="E186" s="11"/>
      <c r="F186" s="11"/>
      <c r="G186" s="11"/>
    </row>
    <row r="187" spans="1:7" s="79" customFormat="1" x14ac:dyDescent="0.25">
      <c r="A187" s="250">
        <v>1</v>
      </c>
      <c r="B187" s="26" t="s">
        <v>19</v>
      </c>
      <c r="C187" s="12"/>
      <c r="D187" s="11">
        <v>2302</v>
      </c>
      <c r="E187" s="11"/>
      <c r="F187" s="11"/>
      <c r="G187" s="11"/>
    </row>
    <row r="188" spans="1:7" s="79" customFormat="1" ht="30" x14ac:dyDescent="0.25">
      <c r="A188" s="250">
        <v>1</v>
      </c>
      <c r="B188" s="26" t="s">
        <v>123</v>
      </c>
      <c r="C188" s="12"/>
      <c r="D188" s="11">
        <v>1233</v>
      </c>
      <c r="E188" s="11"/>
      <c r="F188" s="11"/>
      <c r="G188" s="11"/>
    </row>
    <row r="189" spans="1:7" s="79" customFormat="1" ht="30" x14ac:dyDescent="0.25">
      <c r="A189" s="250">
        <v>1</v>
      </c>
      <c r="B189" s="26" t="s">
        <v>190</v>
      </c>
      <c r="C189" s="12"/>
      <c r="D189" s="11">
        <v>2400</v>
      </c>
      <c r="E189" s="11"/>
      <c r="F189" s="11"/>
      <c r="G189" s="11"/>
    </row>
    <row r="190" spans="1:7" s="79" customFormat="1" x14ac:dyDescent="0.25">
      <c r="A190" s="250">
        <v>1</v>
      </c>
      <c r="B190" s="26" t="s">
        <v>47</v>
      </c>
      <c r="C190" s="12"/>
      <c r="D190" s="11">
        <v>2500</v>
      </c>
      <c r="E190" s="11"/>
      <c r="F190" s="11"/>
      <c r="G190" s="11"/>
    </row>
    <row r="191" spans="1:7" s="79" customFormat="1" x14ac:dyDescent="0.25">
      <c r="A191" s="250">
        <v>1</v>
      </c>
      <c r="B191" s="26" t="s">
        <v>28</v>
      </c>
      <c r="C191" s="12"/>
      <c r="D191" s="11">
        <v>4000</v>
      </c>
      <c r="E191" s="11"/>
      <c r="F191" s="11"/>
      <c r="G191" s="11"/>
    </row>
    <row r="192" spans="1:7" s="79" customFormat="1" x14ac:dyDescent="0.25">
      <c r="A192" s="250">
        <v>1</v>
      </c>
      <c r="B192" s="29" t="s">
        <v>7</v>
      </c>
      <c r="C192" s="341"/>
      <c r="D192" s="52"/>
      <c r="E192" s="52"/>
      <c r="F192" s="52"/>
      <c r="G192" s="52"/>
    </row>
    <row r="193" spans="1:72" s="79" customFormat="1" x14ac:dyDescent="0.25">
      <c r="A193" s="250">
        <v>1</v>
      </c>
      <c r="B193" s="30" t="s">
        <v>109</v>
      </c>
      <c r="C193" s="341"/>
      <c r="D193" s="52"/>
      <c r="E193" s="52"/>
      <c r="F193" s="52"/>
      <c r="G193" s="52"/>
    </row>
    <row r="194" spans="1:72" s="79" customFormat="1" x14ac:dyDescent="0.25">
      <c r="A194" s="250">
        <v>1</v>
      </c>
      <c r="B194" s="6" t="s">
        <v>91</v>
      </c>
      <c r="C194" s="341">
        <v>330</v>
      </c>
      <c r="D194" s="11">
        <f>356+21+24</f>
        <v>401</v>
      </c>
      <c r="E194" s="342">
        <v>5.7</v>
      </c>
      <c r="F194" s="11">
        <f>ROUND(G194/C194,0)</f>
        <v>7</v>
      </c>
      <c r="G194" s="11">
        <f>ROUND(D194*E194,0)</f>
        <v>2286</v>
      </c>
    </row>
    <row r="195" spans="1:72" s="79" customFormat="1" x14ac:dyDescent="0.25">
      <c r="A195" s="250">
        <v>1</v>
      </c>
      <c r="B195" s="352" t="s">
        <v>9</v>
      </c>
      <c r="C195" s="344"/>
      <c r="D195" s="102">
        <f>D194</f>
        <v>401</v>
      </c>
      <c r="E195" s="83">
        <f>G195/D195</f>
        <v>5.7007481296758105</v>
      </c>
      <c r="F195" s="102">
        <f>F194</f>
        <v>7</v>
      </c>
      <c r="G195" s="102">
        <f>G194</f>
        <v>2286</v>
      </c>
    </row>
    <row r="196" spans="1:72" s="79" customFormat="1" x14ac:dyDescent="0.25">
      <c r="A196" s="250">
        <v>1</v>
      </c>
      <c r="B196" s="30" t="s">
        <v>20</v>
      </c>
      <c r="C196" s="341"/>
      <c r="D196" s="102"/>
      <c r="E196" s="382"/>
      <c r="F196" s="102"/>
      <c r="G196" s="102"/>
    </row>
    <row r="197" spans="1:72" s="79" customFormat="1" x14ac:dyDescent="0.25">
      <c r="A197" s="250">
        <v>1</v>
      </c>
      <c r="B197" s="75" t="s">
        <v>91</v>
      </c>
      <c r="C197" s="341">
        <v>240</v>
      </c>
      <c r="D197" s="11">
        <f>606+41</f>
        <v>647</v>
      </c>
      <c r="E197" s="342">
        <v>8</v>
      </c>
      <c r="F197" s="11">
        <f>ROUND(G197/C197,0)</f>
        <v>22</v>
      </c>
      <c r="G197" s="11">
        <f>ROUND(D197*E197,0)</f>
        <v>5176</v>
      </c>
    </row>
    <row r="198" spans="1:72" s="79" customFormat="1" x14ac:dyDescent="0.25">
      <c r="A198" s="250">
        <v>1</v>
      </c>
      <c r="B198" s="383" t="s">
        <v>111</v>
      </c>
      <c r="C198" s="384"/>
      <c r="D198" s="102">
        <f t="shared" ref="D198" si="10">D197</f>
        <v>647</v>
      </c>
      <c r="E198" s="382">
        <f t="shared" ref="E198:G198" si="11">E197</f>
        <v>8</v>
      </c>
      <c r="F198" s="102">
        <f t="shared" si="11"/>
        <v>22</v>
      </c>
      <c r="G198" s="102">
        <f t="shared" si="11"/>
        <v>5176</v>
      </c>
    </row>
    <row r="199" spans="1:72" s="79" customFormat="1" ht="14.25" customHeight="1" x14ac:dyDescent="0.25">
      <c r="A199" s="250">
        <v>1</v>
      </c>
      <c r="B199" s="38" t="s">
        <v>99</v>
      </c>
      <c r="C199" s="344"/>
      <c r="D199" s="52">
        <f>D195+D198</f>
        <v>1048</v>
      </c>
      <c r="E199" s="83">
        <f>G199/D199</f>
        <v>7.1202290076335881</v>
      </c>
      <c r="F199" s="52">
        <f>F195+F197</f>
        <v>29</v>
      </c>
      <c r="G199" s="52">
        <f>G195+G197</f>
        <v>7462</v>
      </c>
    </row>
    <row r="200" spans="1:72" s="362" customFormat="1" ht="15.75" customHeight="1" thickBot="1" x14ac:dyDescent="0.3">
      <c r="A200" s="250">
        <v>1</v>
      </c>
      <c r="B200" s="385" t="s">
        <v>10</v>
      </c>
      <c r="C200" s="364"/>
      <c r="D200" s="364"/>
      <c r="E200" s="364"/>
      <c r="F200" s="364"/>
      <c r="G200" s="364"/>
      <c r="H200" s="79"/>
      <c r="I200" s="79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  <c r="W200" s="79"/>
      <c r="X200" s="79"/>
      <c r="Y200" s="79"/>
      <c r="Z200" s="79"/>
      <c r="AA200" s="79"/>
      <c r="AB200" s="79"/>
      <c r="AC200" s="79"/>
      <c r="AD200" s="79"/>
      <c r="AE200" s="79"/>
      <c r="AF200" s="79"/>
      <c r="AG200" s="79"/>
      <c r="AH200" s="79"/>
      <c r="AI200" s="79"/>
      <c r="AJ200" s="79"/>
      <c r="AK200" s="79"/>
      <c r="AL200" s="79"/>
      <c r="AM200" s="79"/>
      <c r="AN200" s="79"/>
      <c r="AO200" s="79"/>
      <c r="AP200" s="79"/>
      <c r="AQ200" s="79"/>
      <c r="AR200" s="79"/>
      <c r="AS200" s="79"/>
      <c r="AT200" s="79"/>
      <c r="AU200" s="79"/>
      <c r="AV200" s="79"/>
      <c r="AW200" s="79"/>
      <c r="AX200" s="79"/>
      <c r="AY200" s="79"/>
      <c r="AZ200" s="79"/>
      <c r="BA200" s="79"/>
      <c r="BB200" s="79"/>
      <c r="BC200" s="79"/>
      <c r="BD200" s="79"/>
      <c r="BE200" s="79"/>
      <c r="BF200" s="79"/>
      <c r="BG200" s="79"/>
      <c r="BH200" s="79"/>
      <c r="BI200" s="79"/>
      <c r="BJ200" s="79"/>
      <c r="BK200" s="79"/>
      <c r="BL200" s="79"/>
      <c r="BM200" s="79"/>
      <c r="BN200" s="79"/>
      <c r="BO200" s="79"/>
      <c r="BP200" s="79"/>
      <c r="BQ200" s="79"/>
      <c r="BR200" s="79"/>
      <c r="BS200" s="79"/>
      <c r="BT200" s="79"/>
    </row>
    <row r="201" spans="1:72" ht="20.25" customHeight="1" x14ac:dyDescent="0.25">
      <c r="A201" s="250">
        <v>1</v>
      </c>
      <c r="B201" s="386" t="s">
        <v>76</v>
      </c>
      <c r="C201" s="387"/>
      <c r="D201" s="388"/>
      <c r="E201" s="388"/>
      <c r="F201" s="388"/>
      <c r="G201" s="388"/>
      <c r="H201" s="79"/>
      <c r="I201" s="79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  <c r="W201" s="79"/>
      <c r="X201" s="79"/>
      <c r="Y201" s="79"/>
      <c r="Z201" s="79"/>
      <c r="AA201" s="79"/>
      <c r="AB201" s="79"/>
      <c r="AC201" s="79"/>
      <c r="AD201" s="79"/>
      <c r="AE201" s="79"/>
      <c r="AF201" s="79"/>
      <c r="AG201" s="79"/>
      <c r="AH201" s="79"/>
      <c r="AI201" s="79"/>
      <c r="AJ201" s="79"/>
      <c r="AK201" s="79"/>
      <c r="AL201" s="79"/>
      <c r="AM201" s="79"/>
      <c r="AN201" s="79"/>
      <c r="AO201" s="79"/>
      <c r="AP201" s="79"/>
      <c r="AQ201" s="79"/>
      <c r="AR201" s="79"/>
      <c r="AS201" s="79"/>
      <c r="AT201" s="79"/>
      <c r="AU201" s="79"/>
      <c r="AV201" s="79"/>
      <c r="AW201" s="79"/>
      <c r="AX201" s="79"/>
      <c r="AY201" s="79"/>
      <c r="AZ201" s="79"/>
      <c r="BA201" s="79"/>
      <c r="BB201" s="79"/>
      <c r="BC201" s="79"/>
      <c r="BD201" s="79"/>
      <c r="BE201" s="79"/>
      <c r="BF201" s="79"/>
      <c r="BG201" s="79"/>
      <c r="BH201" s="79"/>
      <c r="BI201" s="79"/>
      <c r="BJ201" s="79"/>
      <c r="BK201" s="79"/>
      <c r="BL201" s="79"/>
      <c r="BM201" s="79"/>
      <c r="BN201" s="79"/>
      <c r="BO201" s="79"/>
      <c r="BP201" s="79"/>
      <c r="BQ201" s="79"/>
      <c r="BR201" s="79"/>
      <c r="BS201" s="79"/>
      <c r="BT201" s="79"/>
    </row>
    <row r="202" spans="1:72" ht="18.75" customHeight="1" x14ac:dyDescent="0.25">
      <c r="A202" s="250">
        <v>1</v>
      </c>
      <c r="B202" s="340" t="s">
        <v>4</v>
      </c>
      <c r="C202" s="344"/>
      <c r="D202" s="11"/>
      <c r="E202" s="11"/>
      <c r="F202" s="11"/>
      <c r="G202" s="11"/>
      <c r="H202" s="79"/>
      <c r="I202" s="79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  <c r="W202" s="79"/>
      <c r="X202" s="79"/>
      <c r="Y202" s="79"/>
      <c r="Z202" s="79"/>
      <c r="AA202" s="79"/>
      <c r="AB202" s="79"/>
      <c r="AC202" s="79"/>
      <c r="AD202" s="79"/>
      <c r="AE202" s="79"/>
      <c r="AF202" s="79"/>
      <c r="AG202" s="79"/>
      <c r="AH202" s="79"/>
      <c r="AI202" s="79"/>
      <c r="AJ202" s="79"/>
      <c r="AK202" s="79"/>
      <c r="AL202" s="79"/>
      <c r="AM202" s="79"/>
      <c r="AN202" s="79"/>
      <c r="AO202" s="79"/>
      <c r="AP202" s="79"/>
      <c r="AQ202" s="79"/>
      <c r="AR202" s="79"/>
      <c r="AS202" s="79"/>
      <c r="AT202" s="79"/>
      <c r="AU202" s="79"/>
      <c r="AV202" s="79"/>
      <c r="AW202" s="79"/>
      <c r="AX202" s="79"/>
      <c r="AY202" s="79"/>
      <c r="AZ202" s="79"/>
      <c r="BA202" s="79"/>
      <c r="BB202" s="79"/>
      <c r="BC202" s="79"/>
      <c r="BD202" s="79"/>
      <c r="BE202" s="79"/>
      <c r="BF202" s="79"/>
      <c r="BG202" s="79"/>
      <c r="BH202" s="79"/>
      <c r="BI202" s="79"/>
      <c r="BJ202" s="79"/>
      <c r="BK202" s="79"/>
      <c r="BL202" s="79"/>
      <c r="BM202" s="79"/>
      <c r="BN202" s="79"/>
      <c r="BO202" s="79"/>
      <c r="BP202" s="79"/>
      <c r="BQ202" s="79"/>
      <c r="BR202" s="79"/>
      <c r="BS202" s="79"/>
      <c r="BT202" s="79"/>
    </row>
    <row r="203" spans="1:72" x14ac:dyDescent="0.25">
      <c r="A203" s="250">
        <v>1</v>
      </c>
      <c r="B203" s="75" t="s">
        <v>38</v>
      </c>
      <c r="C203" s="341">
        <v>320</v>
      </c>
      <c r="D203" s="11">
        <v>1293</v>
      </c>
      <c r="E203" s="342">
        <v>9.6</v>
      </c>
      <c r="F203" s="11">
        <f t="shared" ref="F203:F208" si="12">ROUND(G203/C203,0)</f>
        <v>39</v>
      </c>
      <c r="G203" s="11">
        <f t="shared" ref="G203:G208" si="13">ROUND(D203*E203,0)</f>
        <v>12413</v>
      </c>
      <c r="H203" s="79"/>
      <c r="I203" s="79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  <c r="W203" s="79"/>
      <c r="X203" s="79"/>
      <c r="Y203" s="79"/>
      <c r="Z203" s="79"/>
      <c r="AA203" s="79"/>
      <c r="AB203" s="79"/>
      <c r="AC203" s="79"/>
      <c r="AD203" s="79"/>
      <c r="AE203" s="79"/>
      <c r="AF203" s="79"/>
      <c r="AG203" s="79"/>
      <c r="AH203" s="79"/>
      <c r="AI203" s="79"/>
      <c r="AJ203" s="79"/>
      <c r="AK203" s="79"/>
      <c r="AL203" s="79"/>
      <c r="AM203" s="79"/>
      <c r="AN203" s="79"/>
      <c r="AO203" s="79"/>
      <c r="AP203" s="79"/>
      <c r="AQ203" s="79"/>
      <c r="AR203" s="79"/>
      <c r="AS203" s="79"/>
      <c r="AT203" s="79"/>
      <c r="AU203" s="79"/>
      <c r="AV203" s="79"/>
      <c r="AW203" s="79"/>
      <c r="AX203" s="79"/>
      <c r="AY203" s="79"/>
      <c r="AZ203" s="79"/>
      <c r="BA203" s="79"/>
      <c r="BB203" s="79"/>
      <c r="BC203" s="79"/>
      <c r="BD203" s="79"/>
      <c r="BE203" s="79"/>
      <c r="BF203" s="79"/>
      <c r="BG203" s="79"/>
      <c r="BH203" s="79"/>
      <c r="BI203" s="79"/>
      <c r="BJ203" s="79"/>
      <c r="BK203" s="79"/>
      <c r="BL203" s="79"/>
      <c r="BM203" s="79"/>
      <c r="BN203" s="79"/>
      <c r="BO203" s="79"/>
      <c r="BP203" s="79"/>
      <c r="BQ203" s="79"/>
      <c r="BR203" s="79"/>
      <c r="BS203" s="79"/>
      <c r="BT203" s="79"/>
    </row>
    <row r="204" spans="1:72" x14ac:dyDescent="0.25">
      <c r="A204" s="250">
        <v>1</v>
      </c>
      <c r="B204" s="75" t="s">
        <v>58</v>
      </c>
      <c r="C204" s="341">
        <v>320</v>
      </c>
      <c r="D204" s="11">
        <v>136</v>
      </c>
      <c r="E204" s="366">
        <v>13</v>
      </c>
      <c r="F204" s="11">
        <f t="shared" si="12"/>
        <v>6</v>
      </c>
      <c r="G204" s="11">
        <f t="shared" si="13"/>
        <v>1768</v>
      </c>
      <c r="H204" s="79"/>
      <c r="I204" s="79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  <c r="W204" s="79"/>
      <c r="X204" s="79"/>
      <c r="Y204" s="79"/>
      <c r="Z204" s="79"/>
      <c r="AA204" s="79"/>
      <c r="AB204" s="79"/>
      <c r="AC204" s="79"/>
      <c r="AD204" s="79"/>
      <c r="AE204" s="79"/>
      <c r="AF204" s="79"/>
      <c r="AG204" s="79"/>
      <c r="AH204" s="79"/>
      <c r="AI204" s="79"/>
      <c r="AJ204" s="79"/>
      <c r="AK204" s="79"/>
      <c r="AL204" s="79"/>
      <c r="AM204" s="79"/>
      <c r="AN204" s="79"/>
      <c r="AO204" s="79"/>
      <c r="AP204" s="79"/>
      <c r="AQ204" s="79"/>
      <c r="AR204" s="79"/>
      <c r="AS204" s="79"/>
      <c r="AT204" s="79"/>
      <c r="AU204" s="79"/>
      <c r="AV204" s="79"/>
      <c r="AW204" s="79"/>
      <c r="AX204" s="79"/>
      <c r="AY204" s="79"/>
      <c r="AZ204" s="79"/>
      <c r="BA204" s="79"/>
      <c r="BB204" s="79"/>
      <c r="BC204" s="79"/>
      <c r="BD204" s="79"/>
      <c r="BE204" s="79"/>
      <c r="BF204" s="79"/>
      <c r="BG204" s="79"/>
      <c r="BH204" s="79"/>
      <c r="BI204" s="79"/>
      <c r="BJ204" s="79"/>
      <c r="BK204" s="79"/>
      <c r="BL204" s="79"/>
      <c r="BM204" s="79"/>
      <c r="BN204" s="79"/>
      <c r="BO204" s="79"/>
      <c r="BP204" s="79"/>
      <c r="BQ204" s="79"/>
      <c r="BR204" s="79"/>
      <c r="BS204" s="79"/>
      <c r="BT204" s="79"/>
    </row>
    <row r="205" spans="1:72" ht="15.75" customHeight="1" x14ac:dyDescent="0.25">
      <c r="A205" s="250">
        <v>1</v>
      </c>
      <c r="B205" s="152" t="s">
        <v>84</v>
      </c>
      <c r="C205" s="341">
        <v>320</v>
      </c>
      <c r="D205" s="11">
        <v>596</v>
      </c>
      <c r="E205" s="365">
        <v>15.2</v>
      </c>
      <c r="F205" s="11">
        <f t="shared" si="12"/>
        <v>28</v>
      </c>
      <c r="G205" s="11">
        <f t="shared" si="13"/>
        <v>9059</v>
      </c>
      <c r="H205" s="79"/>
      <c r="I205" s="79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  <c r="W205" s="79"/>
      <c r="X205" s="79"/>
      <c r="Y205" s="79"/>
      <c r="Z205" s="79"/>
      <c r="AA205" s="79"/>
      <c r="AB205" s="79"/>
      <c r="AC205" s="79"/>
      <c r="AD205" s="79"/>
      <c r="AE205" s="79"/>
      <c r="AF205" s="79"/>
      <c r="AG205" s="79"/>
      <c r="AH205" s="79"/>
      <c r="AI205" s="79"/>
      <c r="AJ205" s="79"/>
      <c r="AK205" s="79"/>
      <c r="AL205" s="79"/>
      <c r="AM205" s="79"/>
      <c r="AN205" s="79"/>
      <c r="AO205" s="79"/>
      <c r="AP205" s="79"/>
      <c r="AQ205" s="79"/>
      <c r="AR205" s="79"/>
      <c r="AS205" s="79"/>
      <c r="AT205" s="79"/>
      <c r="AU205" s="79"/>
      <c r="AV205" s="79"/>
      <c r="AW205" s="79"/>
      <c r="AX205" s="79"/>
      <c r="AY205" s="79"/>
      <c r="AZ205" s="79"/>
      <c r="BA205" s="79"/>
      <c r="BB205" s="79"/>
      <c r="BC205" s="79"/>
      <c r="BD205" s="79"/>
      <c r="BE205" s="79"/>
      <c r="BF205" s="79"/>
      <c r="BG205" s="79"/>
      <c r="BH205" s="79"/>
      <c r="BI205" s="79"/>
      <c r="BJ205" s="79"/>
      <c r="BK205" s="79"/>
      <c r="BL205" s="79"/>
      <c r="BM205" s="79"/>
      <c r="BN205" s="79"/>
      <c r="BO205" s="79"/>
      <c r="BP205" s="79"/>
      <c r="BQ205" s="79"/>
      <c r="BR205" s="79"/>
      <c r="BS205" s="79"/>
      <c r="BT205" s="79"/>
    </row>
    <row r="206" spans="1:72" x14ac:dyDescent="0.25">
      <c r="A206" s="250">
        <v>1</v>
      </c>
      <c r="B206" s="75" t="s">
        <v>14</v>
      </c>
      <c r="C206" s="341">
        <v>320</v>
      </c>
      <c r="D206" s="11">
        <v>356</v>
      </c>
      <c r="E206" s="365">
        <v>10.5</v>
      </c>
      <c r="F206" s="11">
        <f t="shared" si="12"/>
        <v>12</v>
      </c>
      <c r="G206" s="11">
        <f t="shared" si="13"/>
        <v>3738</v>
      </c>
      <c r="H206" s="79"/>
      <c r="I206" s="79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  <c r="W206" s="79"/>
      <c r="X206" s="79"/>
      <c r="Y206" s="79"/>
      <c r="Z206" s="79"/>
      <c r="AA206" s="79"/>
      <c r="AB206" s="79"/>
      <c r="AC206" s="79"/>
      <c r="AD206" s="79"/>
      <c r="AE206" s="79"/>
      <c r="AF206" s="79"/>
      <c r="AG206" s="79"/>
      <c r="AH206" s="79"/>
      <c r="AI206" s="79"/>
      <c r="AJ206" s="79"/>
      <c r="AK206" s="79"/>
      <c r="AL206" s="79"/>
      <c r="AM206" s="79"/>
      <c r="AN206" s="79"/>
      <c r="AO206" s="79"/>
      <c r="AP206" s="79"/>
      <c r="AQ206" s="79"/>
      <c r="AR206" s="79"/>
      <c r="AS206" s="79"/>
      <c r="AT206" s="79"/>
      <c r="AU206" s="79"/>
      <c r="AV206" s="79"/>
      <c r="AW206" s="79"/>
      <c r="AX206" s="79"/>
      <c r="AY206" s="79"/>
      <c r="AZ206" s="79"/>
      <c r="BA206" s="79"/>
      <c r="BB206" s="79"/>
      <c r="BC206" s="79"/>
      <c r="BD206" s="79"/>
      <c r="BE206" s="79"/>
      <c r="BF206" s="79"/>
      <c r="BG206" s="79"/>
      <c r="BH206" s="79"/>
      <c r="BI206" s="79"/>
      <c r="BJ206" s="79"/>
      <c r="BK206" s="79"/>
      <c r="BL206" s="79"/>
      <c r="BM206" s="79"/>
      <c r="BN206" s="79"/>
      <c r="BO206" s="79"/>
      <c r="BP206" s="79"/>
      <c r="BQ206" s="79"/>
      <c r="BR206" s="79"/>
      <c r="BS206" s="79"/>
      <c r="BT206" s="79"/>
    </row>
    <row r="207" spans="1:72" x14ac:dyDescent="0.25">
      <c r="A207" s="250">
        <v>1</v>
      </c>
      <c r="B207" s="75" t="s">
        <v>52</v>
      </c>
      <c r="C207" s="341">
        <v>320</v>
      </c>
      <c r="D207" s="11">
        <v>311</v>
      </c>
      <c r="E207" s="342">
        <v>12.7</v>
      </c>
      <c r="F207" s="11">
        <f t="shared" si="12"/>
        <v>12</v>
      </c>
      <c r="G207" s="11">
        <f t="shared" si="13"/>
        <v>3950</v>
      </c>
      <c r="H207" s="79"/>
      <c r="I207" s="79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  <c r="W207" s="79"/>
      <c r="X207" s="79"/>
      <c r="Y207" s="79"/>
      <c r="Z207" s="79"/>
      <c r="AA207" s="79"/>
      <c r="AB207" s="79"/>
      <c r="AC207" s="79"/>
      <c r="AD207" s="79"/>
      <c r="AE207" s="79"/>
      <c r="AF207" s="79"/>
      <c r="AG207" s="79"/>
      <c r="AH207" s="79"/>
      <c r="AI207" s="79"/>
      <c r="AJ207" s="79"/>
      <c r="AK207" s="79"/>
      <c r="AL207" s="79"/>
      <c r="AM207" s="79"/>
      <c r="AN207" s="79"/>
      <c r="AO207" s="79"/>
      <c r="AP207" s="79"/>
      <c r="AQ207" s="79"/>
      <c r="AR207" s="79"/>
      <c r="AS207" s="79"/>
      <c r="AT207" s="79"/>
      <c r="AU207" s="79"/>
      <c r="AV207" s="79"/>
      <c r="AW207" s="79"/>
      <c r="AX207" s="79"/>
      <c r="AY207" s="79"/>
      <c r="AZ207" s="79"/>
      <c r="BA207" s="79"/>
      <c r="BB207" s="79"/>
      <c r="BC207" s="79"/>
      <c r="BD207" s="79"/>
      <c r="BE207" s="79"/>
      <c r="BF207" s="79"/>
      <c r="BG207" s="79"/>
      <c r="BH207" s="79"/>
      <c r="BI207" s="79"/>
      <c r="BJ207" s="79"/>
      <c r="BK207" s="79"/>
      <c r="BL207" s="79"/>
      <c r="BM207" s="79"/>
      <c r="BN207" s="79"/>
      <c r="BO207" s="79"/>
      <c r="BP207" s="79"/>
      <c r="BQ207" s="79"/>
      <c r="BR207" s="79"/>
      <c r="BS207" s="79"/>
      <c r="BT207" s="79"/>
    </row>
    <row r="208" spans="1:72" x14ac:dyDescent="0.25">
      <c r="A208" s="250">
        <v>1</v>
      </c>
      <c r="B208" s="75" t="s">
        <v>92</v>
      </c>
      <c r="C208" s="341">
        <v>320</v>
      </c>
      <c r="D208" s="11">
        <v>326</v>
      </c>
      <c r="E208" s="342">
        <v>14</v>
      </c>
      <c r="F208" s="11">
        <f t="shared" si="12"/>
        <v>14</v>
      </c>
      <c r="G208" s="11">
        <f t="shared" si="13"/>
        <v>4564</v>
      </c>
      <c r="H208" s="79"/>
      <c r="I208" s="79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  <c r="W208" s="79"/>
      <c r="X208" s="79"/>
      <c r="Y208" s="79"/>
      <c r="Z208" s="79"/>
      <c r="AA208" s="79"/>
      <c r="AB208" s="79"/>
      <c r="AC208" s="79"/>
      <c r="AD208" s="79"/>
      <c r="AE208" s="79"/>
      <c r="AF208" s="79"/>
      <c r="AG208" s="79"/>
      <c r="AH208" s="79"/>
      <c r="AI208" s="79"/>
      <c r="AJ208" s="79"/>
      <c r="AK208" s="79"/>
      <c r="AL208" s="79"/>
      <c r="AM208" s="79"/>
      <c r="AN208" s="79"/>
      <c r="AO208" s="79"/>
      <c r="AP208" s="79"/>
      <c r="AQ208" s="79"/>
      <c r="AR208" s="79"/>
      <c r="AS208" s="79"/>
      <c r="AT208" s="79"/>
      <c r="AU208" s="79"/>
      <c r="AV208" s="79"/>
      <c r="AW208" s="79"/>
      <c r="AX208" s="79"/>
      <c r="AY208" s="79"/>
      <c r="AZ208" s="79"/>
      <c r="BA208" s="79"/>
      <c r="BB208" s="79"/>
      <c r="BC208" s="79"/>
      <c r="BD208" s="79"/>
      <c r="BE208" s="79"/>
      <c r="BF208" s="79"/>
      <c r="BG208" s="79"/>
      <c r="BH208" s="79"/>
      <c r="BI208" s="79"/>
      <c r="BJ208" s="79"/>
      <c r="BK208" s="79"/>
      <c r="BL208" s="79"/>
      <c r="BM208" s="79"/>
      <c r="BN208" s="79"/>
      <c r="BO208" s="79"/>
      <c r="BP208" s="79"/>
      <c r="BQ208" s="79"/>
      <c r="BR208" s="79"/>
      <c r="BS208" s="79"/>
      <c r="BT208" s="79"/>
    </row>
    <row r="209" spans="1:8" s="79" customFormat="1" ht="15" customHeight="1" x14ac:dyDescent="0.25">
      <c r="A209" s="250">
        <v>1</v>
      </c>
      <c r="B209" s="343" t="s">
        <v>5</v>
      </c>
      <c r="C209" s="344"/>
      <c r="D209" s="52">
        <f>SUM(D203:D208)</f>
        <v>3018</v>
      </c>
      <c r="E209" s="83">
        <f>G209/D209</f>
        <v>11.760106030483763</v>
      </c>
      <c r="F209" s="52">
        <f>SUM(F203:F208)</f>
        <v>111</v>
      </c>
      <c r="G209" s="52">
        <f>SUM(G203:G208)</f>
        <v>35492</v>
      </c>
      <c r="H209" s="389"/>
    </row>
    <row r="210" spans="1:8" s="24" customFormat="1" ht="18.75" customHeight="1" x14ac:dyDescent="0.25">
      <c r="A210" s="250">
        <v>1</v>
      </c>
      <c r="B210" s="84" t="s">
        <v>154</v>
      </c>
      <c r="C210" s="84"/>
      <c r="D210" s="85"/>
      <c r="E210" s="8"/>
      <c r="F210" s="8"/>
      <c r="G210" s="8"/>
    </row>
    <row r="211" spans="1:8" s="24" customFormat="1" ht="30" x14ac:dyDescent="0.25">
      <c r="A211" s="250">
        <v>1</v>
      </c>
      <c r="B211" s="47" t="s">
        <v>242</v>
      </c>
      <c r="C211" s="87"/>
      <c r="D211" s="8">
        <f>SUM(D212,D213,D214,D215)</f>
        <v>24392</v>
      </c>
      <c r="E211" s="8"/>
      <c r="F211" s="8"/>
      <c r="G211" s="8"/>
    </row>
    <row r="212" spans="1:8" s="24" customFormat="1" x14ac:dyDescent="0.25">
      <c r="A212" s="250">
        <v>1</v>
      </c>
      <c r="B212" s="46" t="s">
        <v>155</v>
      </c>
      <c r="C212" s="87"/>
      <c r="D212" s="8">
        <v>5300</v>
      </c>
      <c r="E212" s="8"/>
      <c r="F212" s="8"/>
      <c r="G212" s="8"/>
    </row>
    <row r="213" spans="1:8" s="24" customFormat="1" ht="37.5" customHeight="1" x14ac:dyDescent="0.25">
      <c r="A213" s="250">
        <v>1</v>
      </c>
      <c r="B213" s="46" t="s">
        <v>156</v>
      </c>
      <c r="C213" s="87"/>
      <c r="D213" s="11">
        <v>7542</v>
      </c>
      <c r="E213" s="8"/>
      <c r="F213" s="8"/>
      <c r="G213" s="8"/>
    </row>
    <row r="214" spans="1:8" s="24" customFormat="1" ht="30" x14ac:dyDescent="0.25">
      <c r="A214" s="250">
        <v>1</v>
      </c>
      <c r="B214" s="46" t="s">
        <v>157</v>
      </c>
      <c r="C214" s="87"/>
      <c r="D214" s="11">
        <v>1000</v>
      </c>
      <c r="E214" s="8"/>
      <c r="F214" s="8"/>
      <c r="G214" s="8"/>
    </row>
    <row r="215" spans="1:8" s="24" customFormat="1" x14ac:dyDescent="0.25">
      <c r="A215" s="250">
        <v>1</v>
      </c>
      <c r="B215" s="47" t="s">
        <v>158</v>
      </c>
      <c r="C215" s="87"/>
      <c r="D215" s="11">
        <v>10550</v>
      </c>
      <c r="E215" s="8"/>
      <c r="F215" s="8"/>
      <c r="G215" s="8"/>
    </row>
    <row r="216" spans="1:8" s="79" customFormat="1" x14ac:dyDescent="0.25">
      <c r="A216" s="250">
        <v>1</v>
      </c>
      <c r="B216" s="13" t="s">
        <v>101</v>
      </c>
      <c r="C216" s="12"/>
      <c r="D216" s="11">
        <v>65200</v>
      </c>
      <c r="E216" s="11"/>
      <c r="F216" s="11"/>
      <c r="G216" s="11"/>
    </row>
    <row r="217" spans="1:8" s="24" customFormat="1" x14ac:dyDescent="0.25">
      <c r="A217" s="250">
        <v>1</v>
      </c>
      <c r="B217" s="49" t="s">
        <v>118</v>
      </c>
      <c r="C217" s="318"/>
      <c r="D217" s="11"/>
      <c r="E217" s="8"/>
      <c r="F217" s="8"/>
      <c r="G217" s="8"/>
    </row>
    <row r="218" spans="1:8" s="24" customFormat="1" ht="15.75" customHeight="1" x14ac:dyDescent="0.25">
      <c r="A218" s="250">
        <v>1</v>
      </c>
      <c r="B218" s="51" t="s">
        <v>159</v>
      </c>
      <c r="C218" s="91"/>
      <c r="D218" s="87">
        <f>D211+ROUND(D216*3.2,0)</f>
        <v>233032</v>
      </c>
      <c r="E218" s="155"/>
      <c r="F218" s="155"/>
      <c r="G218" s="155"/>
    </row>
    <row r="219" spans="1:8" s="24" customFormat="1" ht="15.75" customHeight="1" x14ac:dyDescent="0.25">
      <c r="A219" s="250">
        <v>1</v>
      </c>
      <c r="B219" s="84" t="s">
        <v>121</v>
      </c>
      <c r="C219" s="12"/>
      <c r="D219" s="11"/>
      <c r="E219" s="155"/>
      <c r="F219" s="155"/>
      <c r="G219" s="155"/>
    </row>
    <row r="220" spans="1:8" s="24" customFormat="1" ht="32.25" customHeight="1" x14ac:dyDescent="0.25">
      <c r="A220" s="250">
        <v>1</v>
      </c>
      <c r="B220" s="47" t="s">
        <v>242</v>
      </c>
      <c r="C220" s="12"/>
      <c r="D220" s="11">
        <f>SUM(D221,D222,D229,D235,D236,D237)</f>
        <v>152004</v>
      </c>
      <c r="E220" s="155"/>
      <c r="F220" s="155"/>
      <c r="G220" s="155"/>
    </row>
    <row r="221" spans="1:8" s="24" customFormat="1" ht="15.75" customHeight="1" x14ac:dyDescent="0.25">
      <c r="A221" s="250">
        <v>1</v>
      </c>
      <c r="B221" s="47" t="s">
        <v>155</v>
      </c>
      <c r="C221" s="12"/>
      <c r="D221" s="11"/>
      <c r="E221" s="155"/>
      <c r="F221" s="155"/>
      <c r="G221" s="155"/>
    </row>
    <row r="222" spans="1:8" s="24" customFormat="1" ht="15.75" customHeight="1" x14ac:dyDescent="0.25">
      <c r="A222" s="250">
        <v>1</v>
      </c>
      <c r="B222" s="46" t="s">
        <v>160</v>
      </c>
      <c r="C222" s="12"/>
      <c r="D222" s="11">
        <f>D223+D224+D225+D227</f>
        <v>5304</v>
      </c>
      <c r="E222" s="155"/>
      <c r="F222" s="155"/>
      <c r="G222" s="155"/>
    </row>
    <row r="223" spans="1:8" s="24" customFormat="1" ht="19.5" customHeight="1" x14ac:dyDescent="0.25">
      <c r="A223" s="250">
        <v>1</v>
      </c>
      <c r="B223" s="92" t="s">
        <v>161</v>
      </c>
      <c r="C223" s="12"/>
      <c r="D223" s="8"/>
      <c r="E223" s="155"/>
      <c r="F223" s="155"/>
      <c r="G223" s="155"/>
    </row>
    <row r="224" spans="1:8" s="24" customFormat="1" ht="15.75" customHeight="1" x14ac:dyDescent="0.25">
      <c r="A224" s="250">
        <v>1</v>
      </c>
      <c r="B224" s="92" t="s">
        <v>162</v>
      </c>
      <c r="C224" s="12"/>
      <c r="D224" s="8"/>
      <c r="E224" s="155"/>
      <c r="F224" s="155"/>
      <c r="G224" s="155"/>
    </row>
    <row r="225" spans="1:7" s="24" customFormat="1" ht="30.75" customHeight="1" x14ac:dyDescent="0.25">
      <c r="A225" s="250">
        <v>1</v>
      </c>
      <c r="B225" s="92" t="s">
        <v>163</v>
      </c>
      <c r="C225" s="12"/>
      <c r="D225" s="8">
        <v>850</v>
      </c>
      <c r="E225" s="155"/>
      <c r="F225" s="155"/>
      <c r="G225" s="155"/>
    </row>
    <row r="226" spans="1:7" s="24" customFormat="1" x14ac:dyDescent="0.25">
      <c r="A226" s="250">
        <v>1</v>
      </c>
      <c r="B226" s="92" t="s">
        <v>164</v>
      </c>
      <c r="C226" s="12"/>
      <c r="D226" s="8">
        <v>120</v>
      </c>
      <c r="E226" s="155"/>
      <c r="F226" s="155"/>
      <c r="G226" s="155"/>
    </row>
    <row r="227" spans="1:7" s="24" customFormat="1" ht="30" x14ac:dyDescent="0.25">
      <c r="A227" s="250">
        <v>1</v>
      </c>
      <c r="B227" s="92" t="s">
        <v>165</v>
      </c>
      <c r="C227" s="12"/>
      <c r="D227" s="8">
        <v>4454</v>
      </c>
      <c r="E227" s="155"/>
      <c r="F227" s="155"/>
      <c r="G227" s="155"/>
    </row>
    <row r="228" spans="1:7" s="24" customFormat="1" x14ac:dyDescent="0.25">
      <c r="A228" s="250">
        <v>1</v>
      </c>
      <c r="B228" s="92" t="s">
        <v>164</v>
      </c>
      <c r="C228" s="12"/>
      <c r="D228" s="93">
        <v>500</v>
      </c>
      <c r="E228" s="155"/>
      <c r="F228" s="155"/>
      <c r="G228" s="155"/>
    </row>
    <row r="229" spans="1:7" s="24" customFormat="1" ht="30" customHeight="1" x14ac:dyDescent="0.25">
      <c r="A229" s="250">
        <v>1</v>
      </c>
      <c r="B229" s="46" t="s">
        <v>166</v>
      </c>
      <c r="C229" s="12"/>
      <c r="D229" s="11">
        <f>SUM(D230,D231,D233)</f>
        <v>146700</v>
      </c>
      <c r="E229" s="155"/>
      <c r="F229" s="155"/>
      <c r="G229" s="155"/>
    </row>
    <row r="230" spans="1:7" s="24" customFormat="1" ht="30" x14ac:dyDescent="0.25">
      <c r="A230" s="250">
        <v>1</v>
      </c>
      <c r="B230" s="92" t="s">
        <v>167</v>
      </c>
      <c r="C230" s="12"/>
      <c r="D230" s="11"/>
      <c r="E230" s="155"/>
      <c r="F230" s="155"/>
      <c r="G230" s="155"/>
    </row>
    <row r="231" spans="1:7" s="24" customFormat="1" ht="45" x14ac:dyDescent="0.25">
      <c r="A231" s="250">
        <v>1</v>
      </c>
      <c r="B231" s="92" t="s">
        <v>168</v>
      </c>
      <c r="C231" s="12"/>
      <c r="D231" s="94">
        <v>116200</v>
      </c>
      <c r="E231" s="155"/>
      <c r="F231" s="155"/>
      <c r="G231" s="155"/>
    </row>
    <row r="232" spans="1:7" s="24" customFormat="1" x14ac:dyDescent="0.25">
      <c r="A232" s="250">
        <v>1</v>
      </c>
      <c r="B232" s="92" t="s">
        <v>164</v>
      </c>
      <c r="C232" s="12"/>
      <c r="D232" s="94">
        <v>28000</v>
      </c>
      <c r="E232" s="155"/>
      <c r="F232" s="155"/>
      <c r="G232" s="155"/>
    </row>
    <row r="233" spans="1:7" s="24" customFormat="1" ht="45" x14ac:dyDescent="0.25">
      <c r="A233" s="250">
        <v>1</v>
      </c>
      <c r="B233" s="92" t="s">
        <v>169</v>
      </c>
      <c r="C233" s="12"/>
      <c r="D233" s="94">
        <v>30500</v>
      </c>
      <c r="E233" s="155"/>
      <c r="F233" s="155"/>
      <c r="G233" s="155"/>
    </row>
    <row r="234" spans="1:7" s="24" customFormat="1" x14ac:dyDescent="0.25">
      <c r="A234" s="250">
        <v>1</v>
      </c>
      <c r="B234" s="92" t="s">
        <v>164</v>
      </c>
      <c r="C234" s="12"/>
      <c r="D234" s="94">
        <v>20100</v>
      </c>
      <c r="E234" s="155"/>
      <c r="F234" s="155"/>
      <c r="G234" s="155"/>
    </row>
    <row r="235" spans="1:7" s="24" customFormat="1" ht="31.5" customHeight="1" x14ac:dyDescent="0.25">
      <c r="A235" s="250">
        <v>1</v>
      </c>
      <c r="B235" s="46" t="s">
        <v>170</v>
      </c>
      <c r="C235" s="12"/>
      <c r="D235" s="11"/>
      <c r="E235" s="155"/>
      <c r="F235" s="155"/>
      <c r="G235" s="155"/>
    </row>
    <row r="236" spans="1:7" s="24" customFormat="1" ht="15.75" customHeight="1" x14ac:dyDescent="0.25">
      <c r="A236" s="250">
        <v>1</v>
      </c>
      <c r="B236" s="46" t="s">
        <v>171</v>
      </c>
      <c r="C236" s="12"/>
      <c r="D236" s="11"/>
      <c r="E236" s="155"/>
      <c r="F236" s="155"/>
      <c r="G236" s="155"/>
    </row>
    <row r="237" spans="1:7" s="24" customFormat="1" ht="15.75" customHeight="1" x14ac:dyDescent="0.25">
      <c r="A237" s="250">
        <v>1</v>
      </c>
      <c r="B237" s="47" t="s">
        <v>172</v>
      </c>
      <c r="C237" s="12"/>
      <c r="D237" s="11"/>
      <c r="E237" s="155"/>
      <c r="F237" s="155"/>
      <c r="G237" s="155"/>
    </row>
    <row r="238" spans="1:7" s="24" customFormat="1" x14ac:dyDescent="0.25">
      <c r="A238" s="250">
        <v>1</v>
      </c>
      <c r="B238" s="13" t="s">
        <v>101</v>
      </c>
      <c r="C238" s="87"/>
      <c r="D238" s="8">
        <v>300</v>
      </c>
      <c r="E238" s="155"/>
      <c r="F238" s="155"/>
      <c r="G238" s="155"/>
    </row>
    <row r="239" spans="1:7" s="24" customFormat="1" x14ac:dyDescent="0.25">
      <c r="A239" s="250">
        <v>1</v>
      </c>
      <c r="B239" s="49" t="s">
        <v>118</v>
      </c>
      <c r="C239" s="87"/>
      <c r="D239" s="93"/>
      <c r="E239" s="155"/>
      <c r="F239" s="155"/>
      <c r="G239" s="155"/>
    </row>
    <row r="240" spans="1:7" s="79" customFormat="1" ht="30" x14ac:dyDescent="0.25">
      <c r="A240" s="250">
        <v>1</v>
      </c>
      <c r="B240" s="13" t="s">
        <v>102</v>
      </c>
      <c r="C240" s="345"/>
      <c r="D240" s="11">
        <f>21050-D242</f>
        <v>20950</v>
      </c>
      <c r="E240" s="11"/>
      <c r="F240" s="11"/>
      <c r="G240" s="11"/>
    </row>
    <row r="241" spans="1:72" s="24" customFormat="1" ht="15.75" customHeight="1" x14ac:dyDescent="0.25">
      <c r="A241" s="250">
        <v>1</v>
      </c>
      <c r="B241" s="13" t="s">
        <v>173</v>
      </c>
      <c r="C241" s="12"/>
      <c r="D241" s="11">
        <v>6050</v>
      </c>
      <c r="E241" s="155"/>
      <c r="F241" s="155"/>
      <c r="G241" s="155"/>
      <c r="H241" s="136"/>
    </row>
    <row r="242" spans="1:72" s="24" customFormat="1" ht="45" x14ac:dyDescent="0.25">
      <c r="A242" s="250">
        <v>1</v>
      </c>
      <c r="B242" s="13" t="s">
        <v>223</v>
      </c>
      <c r="C242" s="12"/>
      <c r="D242" s="11">
        <v>100</v>
      </c>
      <c r="E242" s="155"/>
      <c r="F242" s="155"/>
      <c r="G242" s="155"/>
    </row>
    <row r="243" spans="1:72" s="24" customFormat="1" x14ac:dyDescent="0.25">
      <c r="A243" s="250">
        <v>1</v>
      </c>
      <c r="B243" s="96" t="s">
        <v>120</v>
      </c>
      <c r="C243" s="12"/>
      <c r="D243" s="52">
        <f>D220+ROUND(D238*3.2,0)+D240+D242</f>
        <v>174014</v>
      </c>
      <c r="E243" s="155"/>
      <c r="F243" s="155"/>
      <c r="G243" s="155"/>
    </row>
    <row r="244" spans="1:72" s="24" customFormat="1" x14ac:dyDescent="0.25">
      <c r="A244" s="250">
        <v>1</v>
      </c>
      <c r="B244" s="97" t="s">
        <v>119</v>
      </c>
      <c r="C244" s="12"/>
      <c r="D244" s="52">
        <f>SUM(D218,D243)</f>
        <v>407046</v>
      </c>
      <c r="E244" s="155"/>
      <c r="F244" s="155"/>
      <c r="G244" s="155"/>
    </row>
    <row r="245" spans="1:72" s="24" customFormat="1" x14ac:dyDescent="0.25">
      <c r="A245" s="250">
        <v>1</v>
      </c>
      <c r="B245" s="55" t="s">
        <v>103</v>
      </c>
      <c r="C245" s="12"/>
      <c r="D245" s="135">
        <f>SUM(D246:D248)</f>
        <v>94700</v>
      </c>
      <c r="E245" s="346"/>
      <c r="F245" s="346"/>
      <c r="G245" s="346"/>
      <c r="J245" s="390"/>
    </row>
    <row r="246" spans="1:72" s="24" customFormat="1" x14ac:dyDescent="0.25">
      <c r="A246" s="250">
        <v>1</v>
      </c>
      <c r="B246" s="26" t="s">
        <v>211</v>
      </c>
      <c r="C246" s="12"/>
      <c r="D246" s="11">
        <v>26100</v>
      </c>
      <c r="E246" s="346"/>
      <c r="F246" s="346"/>
      <c r="G246" s="346"/>
      <c r="J246" s="390"/>
    </row>
    <row r="247" spans="1:72" s="24" customFormat="1" ht="30" x14ac:dyDescent="0.25">
      <c r="A247" s="250">
        <v>1</v>
      </c>
      <c r="B247" s="26" t="s">
        <v>182</v>
      </c>
      <c r="C247" s="12"/>
      <c r="D247" s="11">
        <v>7000</v>
      </c>
      <c r="E247" s="346"/>
      <c r="F247" s="346"/>
      <c r="G247" s="346"/>
      <c r="J247" s="390"/>
    </row>
    <row r="248" spans="1:72" s="24" customFormat="1" x14ac:dyDescent="0.25">
      <c r="A248" s="250">
        <v>1</v>
      </c>
      <c r="B248" s="26" t="s">
        <v>50</v>
      </c>
      <c r="C248" s="12"/>
      <c r="D248" s="11">
        <v>61600</v>
      </c>
      <c r="E248" s="346"/>
      <c r="F248" s="346"/>
      <c r="G248" s="346"/>
      <c r="J248" s="390"/>
    </row>
    <row r="249" spans="1:72" x14ac:dyDescent="0.25">
      <c r="A249" s="250">
        <v>1</v>
      </c>
      <c r="B249" s="29" t="s">
        <v>7</v>
      </c>
      <c r="C249" s="341"/>
      <c r="D249" s="11"/>
      <c r="E249" s="11"/>
      <c r="F249" s="11"/>
      <c r="G249" s="11"/>
      <c r="H249" s="79"/>
      <c r="I249" s="79"/>
      <c r="J249" s="391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  <c r="W249" s="79"/>
      <c r="X249" s="79"/>
      <c r="Y249" s="79"/>
      <c r="Z249" s="79"/>
      <c r="AA249" s="79"/>
      <c r="AB249" s="79"/>
      <c r="AC249" s="79"/>
      <c r="AD249" s="79"/>
      <c r="AE249" s="79"/>
      <c r="AF249" s="79"/>
      <c r="AG249" s="79"/>
      <c r="AH249" s="79"/>
      <c r="AI249" s="79"/>
      <c r="AJ249" s="79"/>
      <c r="AK249" s="79"/>
      <c r="AL249" s="79"/>
      <c r="AM249" s="79"/>
      <c r="AN249" s="79"/>
      <c r="AO249" s="79"/>
      <c r="AP249" s="79"/>
      <c r="AQ249" s="79"/>
      <c r="AR249" s="79"/>
      <c r="AS249" s="79"/>
      <c r="AT249" s="79"/>
      <c r="AU249" s="79"/>
      <c r="AV249" s="79"/>
      <c r="AW249" s="79"/>
      <c r="AX249" s="79"/>
      <c r="AY249" s="79"/>
      <c r="AZ249" s="79"/>
      <c r="BA249" s="79"/>
      <c r="BB249" s="79"/>
      <c r="BC249" s="79"/>
      <c r="BD249" s="79"/>
      <c r="BE249" s="79"/>
      <c r="BF249" s="79"/>
      <c r="BG249" s="79"/>
      <c r="BH249" s="79"/>
      <c r="BI249" s="79"/>
      <c r="BJ249" s="79"/>
      <c r="BK249" s="79"/>
      <c r="BL249" s="79"/>
      <c r="BM249" s="79"/>
      <c r="BN249" s="79"/>
      <c r="BO249" s="79"/>
      <c r="BP249" s="79"/>
      <c r="BQ249" s="79"/>
      <c r="BR249" s="79"/>
      <c r="BS249" s="79"/>
      <c r="BT249" s="79"/>
    </row>
    <row r="250" spans="1:72" x14ac:dyDescent="0.25">
      <c r="A250" s="250">
        <v>1</v>
      </c>
      <c r="B250" s="30" t="s">
        <v>109</v>
      </c>
      <c r="C250" s="341"/>
      <c r="D250" s="11"/>
      <c r="E250" s="11"/>
      <c r="F250" s="11"/>
      <c r="G250" s="11"/>
      <c r="H250" s="79"/>
      <c r="I250" s="79"/>
      <c r="J250" s="391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  <c r="W250" s="79"/>
      <c r="X250" s="79"/>
      <c r="Y250" s="79"/>
      <c r="Z250" s="79"/>
      <c r="AA250" s="79"/>
      <c r="AB250" s="79"/>
      <c r="AC250" s="79"/>
      <c r="AD250" s="79"/>
      <c r="AE250" s="79"/>
      <c r="AF250" s="79"/>
      <c r="AG250" s="79"/>
      <c r="AH250" s="79"/>
      <c r="AI250" s="79"/>
      <c r="AJ250" s="79"/>
      <c r="AK250" s="79"/>
      <c r="AL250" s="79"/>
      <c r="AM250" s="79"/>
      <c r="AN250" s="79"/>
      <c r="AO250" s="79"/>
      <c r="AP250" s="79"/>
      <c r="AQ250" s="79"/>
      <c r="AR250" s="79"/>
      <c r="AS250" s="79"/>
      <c r="AT250" s="79"/>
      <c r="AU250" s="79"/>
      <c r="AV250" s="79"/>
      <c r="AW250" s="79"/>
      <c r="AX250" s="79"/>
      <c r="AY250" s="79"/>
      <c r="AZ250" s="79"/>
      <c r="BA250" s="79"/>
      <c r="BB250" s="79"/>
      <c r="BC250" s="79"/>
      <c r="BD250" s="79"/>
      <c r="BE250" s="79"/>
      <c r="BF250" s="79"/>
      <c r="BG250" s="79"/>
      <c r="BH250" s="79"/>
      <c r="BI250" s="79"/>
      <c r="BJ250" s="79"/>
      <c r="BK250" s="79"/>
      <c r="BL250" s="79"/>
      <c r="BM250" s="79"/>
      <c r="BN250" s="79"/>
      <c r="BO250" s="79"/>
      <c r="BP250" s="79"/>
      <c r="BQ250" s="79"/>
      <c r="BR250" s="79"/>
      <c r="BS250" s="79"/>
      <c r="BT250" s="79"/>
    </row>
    <row r="251" spans="1:72" x14ac:dyDescent="0.25">
      <c r="A251" s="250">
        <v>1</v>
      </c>
      <c r="B251" s="6" t="s">
        <v>38</v>
      </c>
      <c r="C251" s="341">
        <v>300</v>
      </c>
      <c r="D251" s="11">
        <v>210</v>
      </c>
      <c r="E251" s="342">
        <v>10</v>
      </c>
      <c r="F251" s="11">
        <f>ROUND(G251/C251,0)</f>
        <v>7</v>
      </c>
      <c r="G251" s="11">
        <f>ROUND(D251*E251,0)</f>
        <v>2100</v>
      </c>
      <c r="H251" s="79"/>
      <c r="I251" s="79"/>
      <c r="J251" s="391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  <c r="W251" s="79"/>
      <c r="X251" s="79"/>
      <c r="Y251" s="79"/>
      <c r="Z251" s="79"/>
      <c r="AA251" s="79"/>
      <c r="AB251" s="79"/>
      <c r="AC251" s="79"/>
      <c r="AD251" s="79"/>
      <c r="AE251" s="79"/>
      <c r="AF251" s="79"/>
      <c r="AG251" s="79"/>
      <c r="AH251" s="79"/>
      <c r="AI251" s="79"/>
      <c r="AJ251" s="79"/>
      <c r="AK251" s="79"/>
      <c r="AL251" s="79"/>
      <c r="AM251" s="79"/>
      <c r="AN251" s="79"/>
      <c r="AO251" s="79"/>
      <c r="AP251" s="79"/>
      <c r="AQ251" s="79"/>
      <c r="AR251" s="79"/>
      <c r="AS251" s="79"/>
      <c r="AT251" s="79"/>
      <c r="AU251" s="79"/>
      <c r="AV251" s="79"/>
      <c r="AW251" s="79"/>
      <c r="AX251" s="79"/>
      <c r="AY251" s="79"/>
      <c r="AZ251" s="79"/>
      <c r="BA251" s="79"/>
      <c r="BB251" s="79"/>
      <c r="BC251" s="79"/>
      <c r="BD251" s="79"/>
      <c r="BE251" s="79"/>
      <c r="BF251" s="79"/>
      <c r="BG251" s="79"/>
      <c r="BH251" s="79"/>
      <c r="BI251" s="79"/>
      <c r="BJ251" s="79"/>
      <c r="BK251" s="79"/>
      <c r="BL251" s="79"/>
      <c r="BM251" s="79"/>
      <c r="BN251" s="79"/>
      <c r="BO251" s="79"/>
      <c r="BP251" s="79"/>
      <c r="BQ251" s="79"/>
      <c r="BR251" s="79"/>
      <c r="BS251" s="79"/>
      <c r="BT251" s="79"/>
    </row>
    <row r="252" spans="1:72" x14ac:dyDescent="0.25">
      <c r="A252" s="250">
        <v>1</v>
      </c>
      <c r="B252" s="29" t="s">
        <v>9</v>
      </c>
      <c r="C252" s="341"/>
      <c r="D252" s="102">
        <f t="shared" ref="D252" si="14">D251</f>
        <v>210</v>
      </c>
      <c r="E252" s="372">
        <f t="shared" ref="E252:G252" si="15">E251</f>
        <v>10</v>
      </c>
      <c r="F252" s="102">
        <f t="shared" si="15"/>
        <v>7</v>
      </c>
      <c r="G252" s="102">
        <f t="shared" si="15"/>
        <v>2100</v>
      </c>
      <c r="H252" s="79"/>
      <c r="I252" s="79"/>
      <c r="J252" s="391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  <c r="W252" s="79"/>
      <c r="X252" s="79"/>
      <c r="Y252" s="79"/>
      <c r="Z252" s="79"/>
      <c r="AA252" s="79"/>
      <c r="AB252" s="79"/>
      <c r="AC252" s="79"/>
      <c r="AD252" s="79"/>
      <c r="AE252" s="79"/>
      <c r="AF252" s="79"/>
      <c r="AG252" s="79"/>
      <c r="AH252" s="79"/>
      <c r="AI252" s="79"/>
      <c r="AJ252" s="79"/>
      <c r="AK252" s="79"/>
      <c r="AL252" s="79"/>
      <c r="AM252" s="79"/>
      <c r="AN252" s="79"/>
      <c r="AO252" s="79"/>
      <c r="AP252" s="79"/>
      <c r="AQ252" s="79"/>
      <c r="AR252" s="79"/>
      <c r="AS252" s="79"/>
      <c r="AT252" s="79"/>
      <c r="AU252" s="79"/>
      <c r="AV252" s="79"/>
      <c r="AW252" s="79"/>
      <c r="AX252" s="79"/>
      <c r="AY252" s="79"/>
      <c r="AZ252" s="79"/>
      <c r="BA252" s="79"/>
      <c r="BB252" s="79"/>
      <c r="BC252" s="79"/>
      <c r="BD252" s="79"/>
      <c r="BE252" s="79"/>
      <c r="BF252" s="79"/>
      <c r="BG252" s="79"/>
      <c r="BH252" s="79"/>
      <c r="BI252" s="79"/>
      <c r="BJ252" s="79"/>
      <c r="BK252" s="79"/>
      <c r="BL252" s="79"/>
      <c r="BM252" s="79"/>
      <c r="BN252" s="79"/>
      <c r="BO252" s="79"/>
      <c r="BP252" s="79"/>
      <c r="BQ252" s="79"/>
      <c r="BR252" s="79"/>
      <c r="BS252" s="79"/>
      <c r="BT252" s="79"/>
    </row>
    <row r="253" spans="1:72" x14ac:dyDescent="0.25">
      <c r="A253" s="250">
        <v>1</v>
      </c>
      <c r="B253" s="30" t="s">
        <v>20</v>
      </c>
      <c r="C253" s="341"/>
      <c r="D253" s="102"/>
      <c r="E253" s="372"/>
      <c r="F253" s="102"/>
      <c r="G253" s="102"/>
      <c r="H253" s="79"/>
      <c r="I253" s="79"/>
      <c r="J253" s="391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  <c r="W253" s="79"/>
      <c r="X253" s="79"/>
      <c r="Y253" s="79"/>
      <c r="Z253" s="79"/>
      <c r="AA253" s="79"/>
      <c r="AB253" s="79"/>
      <c r="AC253" s="79"/>
      <c r="AD253" s="79"/>
      <c r="AE253" s="79"/>
      <c r="AF253" s="79"/>
      <c r="AG253" s="79"/>
      <c r="AH253" s="79"/>
      <c r="AI253" s="79"/>
      <c r="AJ253" s="79"/>
      <c r="AK253" s="79"/>
      <c r="AL253" s="79"/>
      <c r="AM253" s="79"/>
      <c r="AN253" s="79"/>
      <c r="AO253" s="79"/>
      <c r="AP253" s="79"/>
      <c r="AQ253" s="79"/>
      <c r="AR253" s="79"/>
      <c r="AS253" s="79"/>
      <c r="AT253" s="79"/>
      <c r="AU253" s="79"/>
      <c r="AV253" s="79"/>
      <c r="AW253" s="79"/>
      <c r="AX253" s="79"/>
      <c r="AY253" s="79"/>
      <c r="AZ253" s="79"/>
      <c r="BA253" s="79"/>
      <c r="BB253" s="79"/>
      <c r="BC253" s="79"/>
      <c r="BD253" s="79"/>
      <c r="BE253" s="79"/>
      <c r="BF253" s="79"/>
      <c r="BG253" s="79"/>
      <c r="BH253" s="79"/>
      <c r="BI253" s="79"/>
      <c r="BJ253" s="79"/>
      <c r="BK253" s="79"/>
      <c r="BL253" s="79"/>
      <c r="BM253" s="79"/>
      <c r="BN253" s="79"/>
      <c r="BO253" s="79"/>
      <c r="BP253" s="79"/>
      <c r="BQ253" s="79"/>
      <c r="BR253" s="79"/>
      <c r="BS253" s="79"/>
      <c r="BT253" s="79"/>
    </row>
    <row r="254" spans="1:72" x14ac:dyDescent="0.25">
      <c r="A254" s="250">
        <v>1</v>
      </c>
      <c r="B254" s="203" t="s">
        <v>25</v>
      </c>
      <c r="C254" s="341">
        <v>240</v>
      </c>
      <c r="D254" s="11">
        <v>654</v>
      </c>
      <c r="E254" s="342">
        <v>8</v>
      </c>
      <c r="F254" s="11">
        <f>ROUND(G254/C254,0)</f>
        <v>22</v>
      </c>
      <c r="G254" s="11">
        <f>ROUND(D254*E254,0)</f>
        <v>5232</v>
      </c>
      <c r="H254" s="79"/>
      <c r="I254" s="79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  <c r="W254" s="79"/>
      <c r="X254" s="79"/>
      <c r="Y254" s="79"/>
      <c r="Z254" s="79"/>
      <c r="AA254" s="79"/>
      <c r="AB254" s="79"/>
      <c r="AC254" s="79"/>
      <c r="AD254" s="79"/>
      <c r="AE254" s="79"/>
      <c r="AF254" s="79"/>
      <c r="AG254" s="79"/>
      <c r="AH254" s="79"/>
      <c r="AI254" s="79"/>
      <c r="AJ254" s="79"/>
      <c r="AK254" s="79"/>
      <c r="AL254" s="79"/>
      <c r="AM254" s="79"/>
      <c r="AN254" s="79"/>
      <c r="AO254" s="79"/>
      <c r="AP254" s="79"/>
      <c r="AQ254" s="79"/>
      <c r="AR254" s="79"/>
      <c r="AS254" s="79"/>
      <c r="AT254" s="79"/>
      <c r="AU254" s="79"/>
      <c r="AV254" s="79"/>
      <c r="AW254" s="79"/>
      <c r="AX254" s="79"/>
      <c r="AY254" s="79"/>
      <c r="AZ254" s="79"/>
      <c r="BA254" s="79"/>
      <c r="BB254" s="79"/>
      <c r="BC254" s="79"/>
      <c r="BD254" s="79"/>
      <c r="BE254" s="79"/>
      <c r="BF254" s="79"/>
      <c r="BG254" s="79"/>
      <c r="BH254" s="79"/>
      <c r="BI254" s="79"/>
      <c r="BJ254" s="79"/>
      <c r="BK254" s="79"/>
      <c r="BL254" s="79"/>
      <c r="BM254" s="79"/>
      <c r="BN254" s="79"/>
      <c r="BO254" s="79"/>
      <c r="BP254" s="79"/>
      <c r="BQ254" s="79"/>
      <c r="BR254" s="79"/>
      <c r="BS254" s="79"/>
      <c r="BT254" s="79"/>
    </row>
    <row r="255" spans="1:72" x14ac:dyDescent="0.25">
      <c r="A255" s="250">
        <v>1</v>
      </c>
      <c r="B255" s="392" t="s">
        <v>52</v>
      </c>
      <c r="C255" s="341">
        <v>240</v>
      </c>
      <c r="D255" s="11">
        <f>187-29</f>
        <v>158</v>
      </c>
      <c r="E255" s="342">
        <v>3</v>
      </c>
      <c r="F255" s="11">
        <f>ROUND(G255/C255,0)</f>
        <v>2</v>
      </c>
      <c r="G255" s="11">
        <f>ROUND(D255*E255,0)</f>
        <v>474</v>
      </c>
      <c r="H255" s="79"/>
      <c r="I255" s="79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  <c r="W255" s="79"/>
      <c r="X255" s="79"/>
      <c r="Y255" s="79"/>
      <c r="Z255" s="79"/>
      <c r="AA255" s="79"/>
      <c r="AB255" s="79"/>
      <c r="AC255" s="79"/>
      <c r="AD255" s="79"/>
      <c r="AE255" s="79"/>
      <c r="AF255" s="79"/>
      <c r="AG255" s="79"/>
      <c r="AH255" s="79"/>
      <c r="AI255" s="79"/>
      <c r="AJ255" s="79"/>
      <c r="AK255" s="79"/>
      <c r="AL255" s="79"/>
      <c r="AM255" s="79"/>
      <c r="AN255" s="79"/>
      <c r="AO255" s="79"/>
      <c r="AP255" s="79"/>
      <c r="AQ255" s="79"/>
      <c r="AR255" s="79"/>
      <c r="AS255" s="79"/>
      <c r="AT255" s="79"/>
      <c r="AU255" s="79"/>
      <c r="AV255" s="79"/>
      <c r="AW255" s="79"/>
      <c r="AX255" s="79"/>
      <c r="AY255" s="79"/>
      <c r="AZ255" s="79"/>
      <c r="BA255" s="79"/>
      <c r="BB255" s="79"/>
      <c r="BC255" s="79"/>
      <c r="BD255" s="79"/>
      <c r="BE255" s="79"/>
      <c r="BF255" s="79"/>
      <c r="BG255" s="79"/>
      <c r="BH255" s="79"/>
      <c r="BI255" s="79"/>
      <c r="BJ255" s="79"/>
      <c r="BK255" s="79"/>
      <c r="BL255" s="79"/>
      <c r="BM255" s="79"/>
      <c r="BN255" s="79"/>
      <c r="BO255" s="79"/>
      <c r="BP255" s="79"/>
      <c r="BQ255" s="79"/>
      <c r="BR255" s="79"/>
      <c r="BS255" s="79"/>
      <c r="BT255" s="79"/>
    </row>
    <row r="256" spans="1:72" x14ac:dyDescent="0.25">
      <c r="A256" s="250">
        <v>1</v>
      </c>
      <c r="B256" s="383" t="s">
        <v>111</v>
      </c>
      <c r="C256" s="341"/>
      <c r="D256" s="102">
        <f>D254+D255</f>
        <v>812</v>
      </c>
      <c r="E256" s="83">
        <f t="shared" ref="E256:E257" si="16">G256/D256</f>
        <v>7.027093596059113</v>
      </c>
      <c r="F256" s="102">
        <f>F254+F255</f>
        <v>24</v>
      </c>
      <c r="G256" s="102">
        <f>G254+G255</f>
        <v>5706</v>
      </c>
      <c r="H256" s="79"/>
      <c r="I256" s="79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  <c r="W256" s="79"/>
      <c r="X256" s="79"/>
      <c r="Y256" s="79"/>
      <c r="Z256" s="79"/>
      <c r="AA256" s="79"/>
      <c r="AB256" s="79"/>
      <c r="AC256" s="79"/>
      <c r="AD256" s="79"/>
      <c r="AE256" s="79"/>
      <c r="AF256" s="79"/>
      <c r="AG256" s="79"/>
      <c r="AH256" s="79"/>
      <c r="AI256" s="79"/>
      <c r="AJ256" s="79"/>
      <c r="AK256" s="79"/>
      <c r="AL256" s="79"/>
      <c r="AM256" s="79"/>
      <c r="AN256" s="79"/>
      <c r="AO256" s="79"/>
      <c r="AP256" s="79"/>
      <c r="AQ256" s="79"/>
      <c r="AR256" s="79"/>
      <c r="AS256" s="79"/>
      <c r="AT256" s="79"/>
      <c r="AU256" s="79"/>
      <c r="AV256" s="79"/>
      <c r="AW256" s="79"/>
      <c r="AX256" s="79"/>
      <c r="AY256" s="79"/>
      <c r="AZ256" s="79"/>
      <c r="BA256" s="79"/>
      <c r="BB256" s="79"/>
      <c r="BC256" s="79"/>
      <c r="BD256" s="79"/>
      <c r="BE256" s="79"/>
      <c r="BF256" s="79"/>
      <c r="BG256" s="79"/>
      <c r="BH256" s="79"/>
      <c r="BI256" s="79"/>
      <c r="BJ256" s="79"/>
      <c r="BK256" s="79"/>
      <c r="BL256" s="79"/>
      <c r="BM256" s="79"/>
      <c r="BN256" s="79"/>
      <c r="BO256" s="79"/>
      <c r="BP256" s="79"/>
      <c r="BQ256" s="79"/>
      <c r="BR256" s="79"/>
      <c r="BS256" s="79"/>
      <c r="BT256" s="79"/>
    </row>
    <row r="257" spans="1:72" ht="19.5" customHeight="1" x14ac:dyDescent="0.25">
      <c r="A257" s="250">
        <v>1</v>
      </c>
      <c r="B257" s="38" t="s">
        <v>100</v>
      </c>
      <c r="C257" s="344"/>
      <c r="D257" s="52">
        <f>D252+D256</f>
        <v>1022</v>
      </c>
      <c r="E257" s="83">
        <f t="shared" si="16"/>
        <v>7.637964774951076</v>
      </c>
      <c r="F257" s="52">
        <f>F252+F256</f>
        <v>31</v>
      </c>
      <c r="G257" s="52">
        <f>G252+G256</f>
        <v>7806</v>
      </c>
    </row>
    <row r="258" spans="1:72" s="79" customFormat="1" ht="15.75" thickBot="1" x14ac:dyDescent="0.3">
      <c r="A258" s="250">
        <v>1</v>
      </c>
      <c r="B258" s="393" t="s">
        <v>10</v>
      </c>
      <c r="C258" s="394"/>
      <c r="D258" s="395"/>
      <c r="E258" s="395"/>
      <c r="F258" s="395"/>
      <c r="G258" s="395"/>
    </row>
    <row r="259" spans="1:72" ht="20.25" customHeight="1" x14ac:dyDescent="0.25">
      <c r="A259" s="250">
        <v>1</v>
      </c>
      <c r="B259" s="338" t="s">
        <v>249</v>
      </c>
      <c r="C259" s="344"/>
      <c r="D259" s="11"/>
      <c r="E259" s="11"/>
      <c r="F259" s="11"/>
      <c r="G259" s="11"/>
      <c r="H259" s="79"/>
      <c r="I259" s="79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  <c r="W259" s="79"/>
      <c r="X259" s="79"/>
      <c r="Y259" s="79"/>
      <c r="Z259" s="79"/>
      <c r="AA259" s="79"/>
      <c r="AB259" s="79"/>
      <c r="AC259" s="79"/>
      <c r="AD259" s="79"/>
      <c r="AE259" s="79"/>
      <c r="AF259" s="79"/>
      <c r="AG259" s="79"/>
      <c r="AH259" s="79"/>
      <c r="AI259" s="79"/>
      <c r="AJ259" s="79"/>
      <c r="AK259" s="79"/>
      <c r="AL259" s="79"/>
      <c r="AM259" s="79"/>
      <c r="AN259" s="79"/>
      <c r="AO259" s="79"/>
      <c r="AP259" s="79"/>
      <c r="AQ259" s="79"/>
      <c r="AR259" s="79"/>
      <c r="AS259" s="79"/>
      <c r="AT259" s="79"/>
      <c r="AU259" s="79"/>
      <c r="AV259" s="79"/>
      <c r="AW259" s="79"/>
      <c r="AX259" s="79"/>
      <c r="AY259" s="79"/>
      <c r="AZ259" s="79"/>
      <c r="BA259" s="79"/>
      <c r="BB259" s="79"/>
      <c r="BC259" s="79"/>
      <c r="BD259" s="79"/>
      <c r="BE259" s="79"/>
      <c r="BF259" s="79"/>
      <c r="BG259" s="79"/>
      <c r="BH259" s="79"/>
      <c r="BI259" s="79"/>
      <c r="BJ259" s="79"/>
      <c r="BK259" s="79"/>
      <c r="BL259" s="79"/>
      <c r="BM259" s="79"/>
      <c r="BN259" s="79"/>
      <c r="BO259" s="79"/>
      <c r="BP259" s="79"/>
      <c r="BQ259" s="79"/>
      <c r="BR259" s="79"/>
      <c r="BS259" s="79"/>
      <c r="BT259" s="79"/>
    </row>
    <row r="260" spans="1:72" x14ac:dyDescent="0.25">
      <c r="A260" s="250">
        <v>1</v>
      </c>
      <c r="B260" s="340" t="s">
        <v>4</v>
      </c>
      <c r="C260" s="344"/>
      <c r="D260" s="11"/>
      <c r="E260" s="11"/>
      <c r="F260" s="11"/>
      <c r="G260" s="11"/>
      <c r="H260" s="79"/>
      <c r="I260" s="79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  <c r="W260" s="79"/>
      <c r="X260" s="79"/>
      <c r="Y260" s="79"/>
      <c r="Z260" s="79"/>
      <c r="AA260" s="79"/>
      <c r="AB260" s="79"/>
      <c r="AC260" s="79"/>
      <c r="AD260" s="79"/>
      <c r="AE260" s="79"/>
      <c r="AF260" s="79"/>
      <c r="AG260" s="79"/>
      <c r="AH260" s="79"/>
      <c r="AI260" s="79"/>
      <c r="AJ260" s="79"/>
      <c r="AK260" s="79"/>
      <c r="AL260" s="79"/>
      <c r="AM260" s="79"/>
      <c r="AN260" s="79"/>
      <c r="AO260" s="79"/>
      <c r="AP260" s="79"/>
      <c r="AQ260" s="79"/>
      <c r="AR260" s="79"/>
      <c r="AS260" s="79"/>
      <c r="AT260" s="79"/>
      <c r="AU260" s="79"/>
      <c r="AV260" s="79"/>
      <c r="AW260" s="79"/>
      <c r="AX260" s="79"/>
      <c r="AY260" s="79"/>
      <c r="AZ260" s="79"/>
      <c r="BA260" s="79"/>
      <c r="BB260" s="79"/>
      <c r="BC260" s="79"/>
      <c r="BD260" s="79"/>
      <c r="BE260" s="79"/>
      <c r="BF260" s="79"/>
      <c r="BG260" s="79"/>
      <c r="BH260" s="79"/>
      <c r="BI260" s="79"/>
      <c r="BJ260" s="79"/>
      <c r="BK260" s="79"/>
      <c r="BL260" s="79"/>
      <c r="BM260" s="79"/>
      <c r="BN260" s="79"/>
      <c r="BO260" s="79"/>
      <c r="BP260" s="79"/>
      <c r="BQ260" s="79"/>
      <c r="BR260" s="79"/>
      <c r="BS260" s="79"/>
      <c r="BT260" s="79"/>
    </row>
    <row r="261" spans="1:72" x14ac:dyDescent="0.25">
      <c r="A261" s="250">
        <v>1</v>
      </c>
      <c r="B261" s="75" t="s">
        <v>36</v>
      </c>
      <c r="C261" s="341">
        <v>340</v>
      </c>
      <c r="D261" s="11">
        <f>650+10+9</f>
        <v>669</v>
      </c>
      <c r="E261" s="342">
        <v>10.5</v>
      </c>
      <c r="F261" s="11">
        <f>ROUND(G261/C261,0)</f>
        <v>21</v>
      </c>
      <c r="G261" s="11">
        <f>ROUND(D261*E261,0)</f>
        <v>7025</v>
      </c>
      <c r="H261" s="79"/>
      <c r="I261" s="79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  <c r="W261" s="79"/>
      <c r="X261" s="79"/>
      <c r="Y261" s="79"/>
      <c r="Z261" s="79"/>
      <c r="AA261" s="79"/>
      <c r="AB261" s="79"/>
      <c r="AC261" s="79"/>
      <c r="AD261" s="79"/>
      <c r="AE261" s="79"/>
      <c r="AF261" s="79"/>
      <c r="AG261" s="79"/>
      <c r="AH261" s="79"/>
      <c r="AI261" s="79"/>
      <c r="AJ261" s="79"/>
      <c r="AK261" s="79"/>
      <c r="AL261" s="79"/>
      <c r="AM261" s="79"/>
      <c r="AN261" s="79"/>
      <c r="AO261" s="79"/>
      <c r="AP261" s="79"/>
      <c r="AQ261" s="79"/>
      <c r="AR261" s="79"/>
      <c r="AS261" s="79"/>
      <c r="AT261" s="79"/>
      <c r="AU261" s="79"/>
      <c r="AV261" s="79"/>
      <c r="AW261" s="79"/>
      <c r="AX261" s="79"/>
      <c r="AY261" s="79"/>
      <c r="AZ261" s="79"/>
      <c r="BA261" s="79"/>
      <c r="BB261" s="79"/>
      <c r="BC261" s="79"/>
      <c r="BD261" s="79"/>
      <c r="BE261" s="79"/>
      <c r="BF261" s="79"/>
      <c r="BG261" s="79"/>
      <c r="BH261" s="79"/>
      <c r="BI261" s="79"/>
      <c r="BJ261" s="79"/>
      <c r="BK261" s="79"/>
      <c r="BL261" s="79"/>
      <c r="BM261" s="79"/>
      <c r="BN261" s="79"/>
      <c r="BO261" s="79"/>
      <c r="BP261" s="79"/>
      <c r="BQ261" s="79"/>
      <c r="BR261" s="79"/>
      <c r="BS261" s="79"/>
      <c r="BT261" s="79"/>
    </row>
    <row r="262" spans="1:72" x14ac:dyDescent="0.25">
      <c r="A262" s="250">
        <v>1</v>
      </c>
      <c r="B262" s="75" t="s">
        <v>25</v>
      </c>
      <c r="C262" s="341">
        <v>320</v>
      </c>
      <c r="D262" s="11">
        <v>100</v>
      </c>
      <c r="E262" s="342">
        <v>9</v>
      </c>
      <c r="F262" s="11">
        <f>ROUND(G262/C262,0)</f>
        <v>3</v>
      </c>
      <c r="G262" s="11">
        <f>ROUND(D262*E262,0)</f>
        <v>900</v>
      </c>
      <c r="H262" s="79"/>
      <c r="I262" s="79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  <c r="W262" s="79"/>
      <c r="X262" s="79"/>
      <c r="Y262" s="79"/>
      <c r="Z262" s="79"/>
      <c r="AA262" s="79"/>
      <c r="AB262" s="79"/>
      <c r="AC262" s="79"/>
      <c r="AD262" s="79"/>
      <c r="AE262" s="79"/>
      <c r="AF262" s="79"/>
      <c r="AG262" s="79"/>
      <c r="AH262" s="79"/>
      <c r="AI262" s="79"/>
      <c r="AJ262" s="79"/>
      <c r="AK262" s="79"/>
      <c r="AL262" s="79"/>
      <c r="AM262" s="79"/>
      <c r="AN262" s="79"/>
      <c r="AO262" s="79"/>
      <c r="AP262" s="79"/>
      <c r="AQ262" s="79"/>
      <c r="AR262" s="79"/>
      <c r="AS262" s="79"/>
      <c r="AT262" s="79"/>
      <c r="AU262" s="79"/>
      <c r="AV262" s="79"/>
      <c r="AW262" s="79"/>
      <c r="AX262" s="79"/>
      <c r="AY262" s="79"/>
      <c r="AZ262" s="79"/>
      <c r="BA262" s="79"/>
      <c r="BB262" s="79"/>
      <c r="BC262" s="79"/>
      <c r="BD262" s="79"/>
      <c r="BE262" s="79"/>
      <c r="BF262" s="79"/>
      <c r="BG262" s="79"/>
      <c r="BH262" s="79"/>
      <c r="BI262" s="79"/>
      <c r="BJ262" s="79"/>
      <c r="BK262" s="79"/>
      <c r="BL262" s="79"/>
      <c r="BM262" s="79"/>
      <c r="BN262" s="79"/>
      <c r="BO262" s="79"/>
      <c r="BP262" s="79"/>
      <c r="BQ262" s="79"/>
      <c r="BR262" s="79"/>
      <c r="BS262" s="79"/>
      <c r="BT262" s="79"/>
    </row>
    <row r="263" spans="1:72" x14ac:dyDescent="0.25">
      <c r="A263" s="250">
        <v>1</v>
      </c>
      <c r="B263" s="75" t="s">
        <v>66</v>
      </c>
      <c r="C263" s="341">
        <v>340</v>
      </c>
      <c r="D263" s="11">
        <f>200+9</f>
        <v>209</v>
      </c>
      <c r="E263" s="342">
        <v>8.9</v>
      </c>
      <c r="F263" s="11">
        <f>ROUND(G263/C263,0)</f>
        <v>5</v>
      </c>
      <c r="G263" s="11">
        <f>ROUND(D263*E263,0)</f>
        <v>1860</v>
      </c>
      <c r="H263" s="79"/>
      <c r="I263" s="79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  <c r="W263" s="79"/>
      <c r="X263" s="79"/>
      <c r="Y263" s="79"/>
      <c r="Z263" s="79"/>
      <c r="AA263" s="79"/>
      <c r="AB263" s="79"/>
      <c r="AC263" s="79"/>
      <c r="AD263" s="79"/>
      <c r="AE263" s="79"/>
      <c r="AF263" s="79"/>
      <c r="AG263" s="79"/>
      <c r="AH263" s="79"/>
      <c r="AI263" s="79"/>
      <c r="AJ263" s="79"/>
      <c r="AK263" s="79"/>
      <c r="AL263" s="79"/>
      <c r="AM263" s="79"/>
      <c r="AN263" s="79"/>
      <c r="AO263" s="79"/>
      <c r="AP263" s="79"/>
      <c r="AQ263" s="79"/>
      <c r="AR263" s="79"/>
      <c r="AS263" s="79"/>
      <c r="AT263" s="79"/>
      <c r="AU263" s="79"/>
      <c r="AV263" s="79"/>
      <c r="AW263" s="79"/>
      <c r="AX263" s="79"/>
      <c r="AY263" s="79"/>
      <c r="AZ263" s="79"/>
      <c r="BA263" s="79"/>
      <c r="BB263" s="79"/>
      <c r="BC263" s="79"/>
      <c r="BD263" s="79"/>
      <c r="BE263" s="79"/>
      <c r="BF263" s="79"/>
      <c r="BG263" s="79"/>
      <c r="BH263" s="79"/>
      <c r="BI263" s="79"/>
      <c r="BJ263" s="79"/>
      <c r="BK263" s="79"/>
      <c r="BL263" s="79"/>
      <c r="BM263" s="79"/>
      <c r="BN263" s="79"/>
      <c r="BO263" s="79"/>
      <c r="BP263" s="79"/>
      <c r="BQ263" s="79"/>
      <c r="BR263" s="79"/>
      <c r="BS263" s="79"/>
      <c r="BT263" s="79"/>
    </row>
    <row r="264" spans="1:72" x14ac:dyDescent="0.25">
      <c r="A264" s="250">
        <v>1</v>
      </c>
      <c r="B264" s="75" t="s">
        <v>46</v>
      </c>
      <c r="C264" s="341">
        <v>340</v>
      </c>
      <c r="D264" s="11">
        <f>150-5+6</f>
        <v>151</v>
      </c>
      <c r="E264" s="342">
        <v>6</v>
      </c>
      <c r="F264" s="11">
        <f>ROUND(G264/C264,0)</f>
        <v>3</v>
      </c>
      <c r="G264" s="11">
        <f>ROUND(D264*E264,0)</f>
        <v>906</v>
      </c>
      <c r="H264" s="79"/>
      <c r="I264" s="79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  <c r="W264" s="79"/>
      <c r="X264" s="79"/>
      <c r="Y264" s="79"/>
      <c r="Z264" s="79"/>
      <c r="AA264" s="79"/>
      <c r="AB264" s="79"/>
      <c r="AC264" s="79"/>
      <c r="AD264" s="79"/>
      <c r="AE264" s="79"/>
      <c r="AF264" s="79"/>
      <c r="AG264" s="79"/>
      <c r="AH264" s="79"/>
      <c r="AI264" s="79"/>
      <c r="AJ264" s="79"/>
      <c r="AK264" s="79"/>
      <c r="AL264" s="79"/>
      <c r="AM264" s="79"/>
      <c r="AN264" s="79"/>
      <c r="AO264" s="79"/>
      <c r="AP264" s="79"/>
      <c r="AQ264" s="79"/>
      <c r="AR264" s="79"/>
      <c r="AS264" s="79"/>
      <c r="AT264" s="79"/>
      <c r="AU264" s="79"/>
      <c r="AV264" s="79"/>
      <c r="AW264" s="79"/>
      <c r="AX264" s="79"/>
      <c r="AY264" s="79"/>
      <c r="AZ264" s="79"/>
      <c r="BA264" s="79"/>
      <c r="BB264" s="79"/>
      <c r="BC264" s="79"/>
      <c r="BD264" s="79"/>
      <c r="BE264" s="79"/>
      <c r="BF264" s="79"/>
      <c r="BG264" s="79"/>
      <c r="BH264" s="79"/>
      <c r="BI264" s="79"/>
      <c r="BJ264" s="79"/>
      <c r="BK264" s="79"/>
      <c r="BL264" s="79"/>
      <c r="BM264" s="79"/>
      <c r="BN264" s="79"/>
      <c r="BO264" s="79"/>
      <c r="BP264" s="79"/>
      <c r="BQ264" s="79"/>
      <c r="BR264" s="79"/>
      <c r="BS264" s="79"/>
      <c r="BT264" s="79"/>
    </row>
    <row r="265" spans="1:72" x14ac:dyDescent="0.25">
      <c r="A265" s="250">
        <v>1</v>
      </c>
      <c r="B265" s="343" t="s">
        <v>5</v>
      </c>
      <c r="C265" s="344"/>
      <c r="D265" s="52">
        <f>SUM(D261:D264)</f>
        <v>1129</v>
      </c>
      <c r="E265" s="83">
        <f>G265/D265</f>
        <v>9.4694419840566866</v>
      </c>
      <c r="F265" s="52">
        <f>SUM(F261:F264)</f>
        <v>32</v>
      </c>
      <c r="G265" s="52">
        <f>SUM(G261:G264)</f>
        <v>10691</v>
      </c>
      <c r="H265" s="79"/>
      <c r="I265" s="79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  <c r="W265" s="79"/>
      <c r="X265" s="79"/>
      <c r="Y265" s="79"/>
      <c r="Z265" s="79"/>
      <c r="AA265" s="79"/>
      <c r="AB265" s="79"/>
      <c r="AC265" s="79"/>
      <c r="AD265" s="79"/>
      <c r="AE265" s="79"/>
      <c r="AF265" s="79"/>
      <c r="AG265" s="79"/>
      <c r="AH265" s="79"/>
      <c r="AI265" s="79"/>
      <c r="AJ265" s="79"/>
      <c r="AK265" s="79"/>
      <c r="AL265" s="79"/>
      <c r="AM265" s="79"/>
      <c r="AN265" s="79"/>
      <c r="AO265" s="79"/>
      <c r="AP265" s="79"/>
      <c r="AQ265" s="79"/>
      <c r="AR265" s="79"/>
      <c r="AS265" s="79"/>
      <c r="AT265" s="79"/>
      <c r="AU265" s="79"/>
      <c r="AV265" s="79"/>
      <c r="AW265" s="79"/>
      <c r="AX265" s="79"/>
      <c r="AY265" s="79"/>
      <c r="AZ265" s="79"/>
      <c r="BA265" s="79"/>
      <c r="BB265" s="79"/>
      <c r="BC265" s="79"/>
      <c r="BD265" s="79"/>
      <c r="BE265" s="79"/>
      <c r="BF265" s="79"/>
      <c r="BG265" s="79"/>
      <c r="BH265" s="79"/>
      <c r="BI265" s="79"/>
      <c r="BJ265" s="79"/>
      <c r="BK265" s="79"/>
      <c r="BL265" s="79"/>
      <c r="BM265" s="79"/>
      <c r="BN265" s="79"/>
      <c r="BO265" s="79"/>
      <c r="BP265" s="79"/>
      <c r="BQ265" s="79"/>
      <c r="BR265" s="79"/>
      <c r="BS265" s="79"/>
      <c r="BT265" s="79"/>
    </row>
    <row r="266" spans="1:72" s="24" customFormat="1" ht="18.75" customHeight="1" x14ac:dyDescent="0.25">
      <c r="A266" s="250">
        <v>1</v>
      </c>
      <c r="B266" s="84" t="s">
        <v>154</v>
      </c>
      <c r="C266" s="84"/>
      <c r="D266" s="85"/>
      <c r="E266" s="8"/>
      <c r="F266" s="8"/>
      <c r="G266" s="8"/>
    </row>
    <row r="267" spans="1:72" s="24" customFormat="1" ht="30" x14ac:dyDescent="0.25">
      <c r="A267" s="250">
        <v>1</v>
      </c>
      <c r="B267" s="47" t="s">
        <v>242</v>
      </c>
      <c r="C267" s="87"/>
      <c r="D267" s="8">
        <f>SUM(D269,D270,D271,D272)+D268/2.7</f>
        <v>23607.037037037036</v>
      </c>
      <c r="E267" s="8"/>
      <c r="F267" s="8"/>
      <c r="G267" s="8"/>
    </row>
    <row r="268" spans="1:72" s="24" customFormat="1" x14ac:dyDescent="0.25">
      <c r="A268" s="250">
        <v>1</v>
      </c>
      <c r="B268" s="47" t="s">
        <v>215</v>
      </c>
      <c r="C268" s="48"/>
      <c r="D268" s="11">
        <v>100</v>
      </c>
      <c r="E268" s="48"/>
      <c r="F268" s="48"/>
      <c r="G268" s="48"/>
    </row>
    <row r="269" spans="1:72" s="24" customFormat="1" x14ac:dyDescent="0.25">
      <c r="A269" s="250">
        <v>1</v>
      </c>
      <c r="B269" s="46" t="s">
        <v>155</v>
      </c>
      <c r="C269" s="87"/>
      <c r="D269" s="8"/>
      <c r="E269" s="8"/>
      <c r="F269" s="8"/>
      <c r="G269" s="8"/>
    </row>
    <row r="270" spans="1:72" s="24" customFormat="1" ht="17.25" customHeight="1" x14ac:dyDescent="0.25">
      <c r="A270" s="250">
        <v>1</v>
      </c>
      <c r="B270" s="46" t="s">
        <v>156</v>
      </c>
      <c r="C270" s="87"/>
      <c r="D270" s="11">
        <v>700</v>
      </c>
      <c r="E270" s="8"/>
      <c r="F270" s="8"/>
      <c r="G270" s="8"/>
    </row>
    <row r="271" spans="1:72" s="24" customFormat="1" ht="30" x14ac:dyDescent="0.25">
      <c r="A271" s="250">
        <v>1</v>
      </c>
      <c r="B271" s="46" t="s">
        <v>157</v>
      </c>
      <c r="C271" s="87"/>
      <c r="D271" s="11">
        <v>70</v>
      </c>
      <c r="E271" s="8"/>
      <c r="F271" s="8"/>
      <c r="G271" s="8"/>
    </row>
    <row r="272" spans="1:72" s="24" customFormat="1" x14ac:dyDescent="0.25">
      <c r="A272" s="250">
        <v>1</v>
      </c>
      <c r="B272" s="47" t="s">
        <v>158</v>
      </c>
      <c r="C272" s="87"/>
      <c r="D272" s="11">
        <v>22800</v>
      </c>
      <c r="E272" s="8"/>
      <c r="F272" s="8"/>
      <c r="G272" s="8"/>
    </row>
    <row r="273" spans="1:72" s="24" customFormat="1" ht="45" x14ac:dyDescent="0.25">
      <c r="A273" s="250">
        <v>1</v>
      </c>
      <c r="B273" s="47" t="s">
        <v>214</v>
      </c>
      <c r="C273" s="87"/>
      <c r="D273" s="77">
        <v>27</v>
      </c>
      <c r="E273" s="8"/>
      <c r="F273" s="8"/>
      <c r="G273" s="8"/>
      <c r="H273" s="88"/>
    </row>
    <row r="274" spans="1:72" x14ac:dyDescent="0.25">
      <c r="A274" s="250">
        <v>1</v>
      </c>
      <c r="B274" s="13" t="s">
        <v>101</v>
      </c>
      <c r="C274" s="12"/>
      <c r="D274" s="11">
        <f>D275+D276</f>
        <v>14006.470588235294</v>
      </c>
      <c r="E274" s="11"/>
      <c r="F274" s="11"/>
      <c r="G274" s="11"/>
      <c r="H274" s="79"/>
      <c r="I274" s="79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  <c r="W274" s="79"/>
      <c r="X274" s="79"/>
      <c r="Y274" s="79"/>
      <c r="Z274" s="79"/>
      <c r="AA274" s="79"/>
      <c r="AB274" s="79"/>
      <c r="AC274" s="79"/>
      <c r="AD274" s="79"/>
      <c r="AE274" s="79"/>
      <c r="AF274" s="79"/>
      <c r="AG274" s="79"/>
      <c r="AH274" s="79"/>
      <c r="AI274" s="79"/>
      <c r="AJ274" s="79"/>
      <c r="AK274" s="79"/>
      <c r="AL274" s="79"/>
      <c r="AM274" s="79"/>
      <c r="AN274" s="79"/>
      <c r="AO274" s="79"/>
      <c r="AP274" s="79"/>
      <c r="AQ274" s="79"/>
      <c r="AR274" s="79"/>
      <c r="AS274" s="79"/>
      <c r="AT274" s="79"/>
      <c r="AU274" s="79"/>
      <c r="AV274" s="79"/>
      <c r="AW274" s="79"/>
      <c r="AX274" s="79"/>
      <c r="AY274" s="79"/>
      <c r="AZ274" s="79"/>
      <c r="BA274" s="79"/>
      <c r="BB274" s="79"/>
      <c r="BC274" s="79"/>
      <c r="BD274" s="79"/>
      <c r="BE274" s="79"/>
      <c r="BF274" s="79"/>
      <c r="BG274" s="79"/>
      <c r="BH274" s="79"/>
      <c r="BI274" s="79"/>
      <c r="BJ274" s="79"/>
      <c r="BK274" s="79"/>
      <c r="BL274" s="79"/>
      <c r="BM274" s="79"/>
      <c r="BN274" s="79"/>
      <c r="BO274" s="79"/>
      <c r="BP274" s="79"/>
      <c r="BQ274" s="79"/>
      <c r="BR274" s="79"/>
      <c r="BS274" s="79"/>
      <c r="BT274" s="79"/>
    </row>
    <row r="275" spans="1:72" x14ac:dyDescent="0.25">
      <c r="A275" s="250">
        <v>1</v>
      </c>
      <c r="B275" s="13" t="s">
        <v>203</v>
      </c>
      <c r="C275" s="345"/>
      <c r="D275" s="11">
        <v>12830</v>
      </c>
      <c r="E275" s="11"/>
      <c r="F275" s="11"/>
      <c r="G275" s="11"/>
      <c r="H275" s="79"/>
      <c r="I275" s="79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  <c r="W275" s="79"/>
      <c r="X275" s="79"/>
      <c r="Y275" s="79"/>
      <c r="Z275" s="79"/>
      <c r="AA275" s="79"/>
      <c r="AB275" s="79"/>
      <c r="AC275" s="79"/>
      <c r="AD275" s="79"/>
      <c r="AE275" s="79"/>
      <c r="AF275" s="79"/>
      <c r="AG275" s="79"/>
      <c r="AH275" s="79"/>
      <c r="AI275" s="79"/>
      <c r="AJ275" s="79"/>
      <c r="AK275" s="79"/>
      <c r="AL275" s="79"/>
      <c r="AM275" s="79"/>
      <c r="AN275" s="79"/>
      <c r="AO275" s="79"/>
      <c r="AP275" s="79"/>
      <c r="AQ275" s="79"/>
      <c r="AR275" s="79"/>
      <c r="AS275" s="79"/>
      <c r="AT275" s="79"/>
      <c r="AU275" s="79"/>
      <c r="AV275" s="79"/>
      <c r="AW275" s="79"/>
      <c r="AX275" s="79"/>
      <c r="AY275" s="79"/>
      <c r="AZ275" s="79"/>
      <c r="BA275" s="79"/>
      <c r="BB275" s="79"/>
      <c r="BC275" s="79"/>
      <c r="BD275" s="79"/>
      <c r="BE275" s="79"/>
      <c r="BF275" s="79"/>
      <c r="BG275" s="79"/>
      <c r="BH275" s="79"/>
      <c r="BI275" s="79"/>
      <c r="BJ275" s="79"/>
      <c r="BK275" s="79"/>
      <c r="BL275" s="79"/>
      <c r="BM275" s="79"/>
      <c r="BN275" s="79"/>
      <c r="BO275" s="79"/>
      <c r="BP275" s="79"/>
      <c r="BQ275" s="79"/>
      <c r="BR275" s="79"/>
      <c r="BS275" s="79"/>
      <c r="BT275" s="79"/>
    </row>
    <row r="276" spans="1:72" x14ac:dyDescent="0.25">
      <c r="A276" s="250">
        <v>1</v>
      </c>
      <c r="B276" s="13" t="s">
        <v>205</v>
      </c>
      <c r="C276" s="345"/>
      <c r="D276" s="77">
        <f>D277/8.5</f>
        <v>1176.4705882352941</v>
      </c>
      <c r="E276" s="11"/>
      <c r="F276" s="11"/>
      <c r="G276" s="11"/>
      <c r="H276" s="79"/>
      <c r="I276" s="79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  <c r="W276" s="79"/>
      <c r="X276" s="79"/>
      <c r="Y276" s="79"/>
      <c r="Z276" s="79"/>
      <c r="AA276" s="79"/>
      <c r="AB276" s="79"/>
      <c r="AC276" s="79"/>
      <c r="AD276" s="79"/>
      <c r="AE276" s="79"/>
      <c r="AF276" s="79"/>
      <c r="AG276" s="79"/>
      <c r="AH276" s="79"/>
      <c r="AI276" s="79"/>
      <c r="AJ276" s="79"/>
      <c r="AK276" s="79"/>
      <c r="AL276" s="79"/>
      <c r="AM276" s="79"/>
      <c r="AN276" s="79"/>
      <c r="AO276" s="79"/>
      <c r="AP276" s="79"/>
      <c r="AQ276" s="79"/>
      <c r="AR276" s="79"/>
      <c r="AS276" s="79"/>
      <c r="AT276" s="79"/>
      <c r="AU276" s="79"/>
      <c r="AV276" s="79"/>
      <c r="AW276" s="79"/>
      <c r="AX276" s="79"/>
      <c r="AY276" s="79"/>
      <c r="AZ276" s="79"/>
      <c r="BA276" s="79"/>
      <c r="BB276" s="79"/>
      <c r="BC276" s="79"/>
      <c r="BD276" s="79"/>
      <c r="BE276" s="79"/>
      <c r="BF276" s="79"/>
      <c r="BG276" s="79"/>
      <c r="BH276" s="79"/>
      <c r="BI276" s="79"/>
      <c r="BJ276" s="79"/>
      <c r="BK276" s="79"/>
      <c r="BL276" s="79"/>
      <c r="BM276" s="79"/>
      <c r="BN276" s="79"/>
      <c r="BO276" s="79"/>
      <c r="BP276" s="79"/>
      <c r="BQ276" s="79"/>
      <c r="BR276" s="79"/>
      <c r="BS276" s="79"/>
      <c r="BT276" s="79"/>
    </row>
    <row r="277" spans="1:72" s="24" customFormat="1" x14ac:dyDescent="0.25">
      <c r="A277" s="250">
        <v>1</v>
      </c>
      <c r="B277" s="49" t="s">
        <v>204</v>
      </c>
      <c r="C277" s="318"/>
      <c r="D277" s="11">
        <v>10000</v>
      </c>
      <c r="E277" s="8"/>
      <c r="F277" s="8"/>
      <c r="G277" s="8"/>
    </row>
    <row r="278" spans="1:72" s="24" customFormat="1" ht="15.75" customHeight="1" x14ac:dyDescent="0.25">
      <c r="A278" s="250">
        <v>1</v>
      </c>
      <c r="B278" s="51" t="s">
        <v>159</v>
      </c>
      <c r="C278" s="91"/>
      <c r="D278" s="87">
        <f>D267+ROUND(D275*3.2,0)+D277/3.9</f>
        <v>67227.139601139599</v>
      </c>
      <c r="E278" s="155"/>
      <c r="F278" s="155"/>
      <c r="G278" s="155"/>
    </row>
    <row r="279" spans="1:72" s="24" customFormat="1" ht="15.75" customHeight="1" x14ac:dyDescent="0.25">
      <c r="A279" s="250">
        <v>1</v>
      </c>
      <c r="B279" s="84" t="s">
        <v>121</v>
      </c>
      <c r="C279" s="12"/>
      <c r="D279" s="11"/>
      <c r="E279" s="155"/>
      <c r="F279" s="155"/>
      <c r="G279" s="155"/>
    </row>
    <row r="280" spans="1:72" s="24" customFormat="1" ht="35.25" customHeight="1" x14ac:dyDescent="0.25">
      <c r="A280" s="250">
        <v>1</v>
      </c>
      <c r="B280" s="47" t="s">
        <v>242</v>
      </c>
      <c r="C280" s="12"/>
      <c r="D280" s="11">
        <f>SUM(D281,D282,D289,D295,D296,D297)</f>
        <v>10968</v>
      </c>
      <c r="E280" s="155"/>
      <c r="F280" s="155"/>
      <c r="G280" s="155"/>
    </row>
    <row r="281" spans="1:72" s="24" customFormat="1" ht="15.75" customHeight="1" x14ac:dyDescent="0.25">
      <c r="A281" s="250">
        <v>1</v>
      </c>
      <c r="B281" s="47" t="s">
        <v>155</v>
      </c>
      <c r="C281" s="12"/>
      <c r="D281" s="11"/>
      <c r="E281" s="155"/>
      <c r="F281" s="155"/>
      <c r="G281" s="155"/>
    </row>
    <row r="282" spans="1:72" s="24" customFormat="1" ht="15.75" customHeight="1" x14ac:dyDescent="0.25">
      <c r="A282" s="250">
        <v>1</v>
      </c>
      <c r="B282" s="46" t="s">
        <v>160</v>
      </c>
      <c r="C282" s="12"/>
      <c r="D282" s="11">
        <f>D283+D284+D285+D287</f>
        <v>3450</v>
      </c>
      <c r="E282" s="155"/>
      <c r="F282" s="155"/>
      <c r="G282" s="155"/>
    </row>
    <row r="283" spans="1:72" s="24" customFormat="1" ht="19.5" customHeight="1" x14ac:dyDescent="0.25">
      <c r="A283" s="250">
        <v>1</v>
      </c>
      <c r="B283" s="92" t="s">
        <v>161</v>
      </c>
      <c r="C283" s="12"/>
      <c r="D283" s="8">
        <f>5080-2580</f>
        <v>2500</v>
      </c>
      <c r="E283" s="155"/>
      <c r="F283" s="155"/>
      <c r="G283" s="155"/>
    </row>
    <row r="284" spans="1:72" s="24" customFormat="1" ht="15.75" customHeight="1" x14ac:dyDescent="0.25">
      <c r="A284" s="250">
        <v>1</v>
      </c>
      <c r="B284" s="92" t="s">
        <v>162</v>
      </c>
      <c r="C284" s="12"/>
      <c r="D284" s="8">
        <v>950</v>
      </c>
      <c r="E284" s="155"/>
      <c r="F284" s="155"/>
      <c r="G284" s="155"/>
    </row>
    <row r="285" spans="1:72" s="24" customFormat="1" ht="30.75" customHeight="1" x14ac:dyDescent="0.25">
      <c r="A285" s="250">
        <v>1</v>
      </c>
      <c r="B285" s="92" t="s">
        <v>163</v>
      </c>
      <c r="C285" s="12"/>
      <c r="D285" s="8"/>
      <c r="E285" s="155"/>
      <c r="F285" s="155"/>
      <c r="G285" s="155"/>
    </row>
    <row r="286" spans="1:72" s="24" customFormat="1" x14ac:dyDescent="0.25">
      <c r="A286" s="250">
        <v>1</v>
      </c>
      <c r="B286" s="92" t="s">
        <v>164</v>
      </c>
      <c r="C286" s="12"/>
      <c r="D286" s="8"/>
      <c r="E286" s="155"/>
      <c r="F286" s="155"/>
      <c r="G286" s="155"/>
    </row>
    <row r="287" spans="1:72" s="24" customFormat="1" ht="30" x14ac:dyDescent="0.25">
      <c r="A287" s="250">
        <v>1</v>
      </c>
      <c r="B287" s="92" t="s">
        <v>165</v>
      </c>
      <c r="C287" s="12"/>
      <c r="D287" s="8"/>
      <c r="E287" s="155"/>
      <c r="F287" s="155"/>
      <c r="G287" s="155"/>
    </row>
    <row r="288" spans="1:72" s="24" customFormat="1" x14ac:dyDescent="0.25">
      <c r="A288" s="250">
        <v>1</v>
      </c>
      <c r="B288" s="92" t="s">
        <v>164</v>
      </c>
      <c r="C288" s="12"/>
      <c r="D288" s="93"/>
      <c r="E288" s="155"/>
      <c r="F288" s="155"/>
      <c r="G288" s="155"/>
    </row>
    <row r="289" spans="1:72" s="24" customFormat="1" ht="30" customHeight="1" x14ac:dyDescent="0.25">
      <c r="A289" s="250">
        <v>1</v>
      </c>
      <c r="B289" s="46" t="s">
        <v>166</v>
      </c>
      <c r="C289" s="12"/>
      <c r="D289" s="11">
        <f>SUM(D290,D291,D293)</f>
        <v>7518</v>
      </c>
      <c r="E289" s="155"/>
      <c r="F289" s="155"/>
      <c r="G289" s="155"/>
    </row>
    <row r="290" spans="1:72" s="24" customFormat="1" ht="30" x14ac:dyDescent="0.25">
      <c r="A290" s="250">
        <v>1</v>
      </c>
      <c r="B290" s="92" t="s">
        <v>167</v>
      </c>
      <c r="C290" s="12"/>
      <c r="D290" s="11">
        <v>4116</v>
      </c>
      <c r="E290" s="155"/>
      <c r="F290" s="155"/>
      <c r="G290" s="155"/>
    </row>
    <row r="291" spans="1:72" s="24" customFormat="1" ht="45" x14ac:dyDescent="0.25">
      <c r="A291" s="250">
        <v>1</v>
      </c>
      <c r="B291" s="92" t="s">
        <v>168</v>
      </c>
      <c r="C291" s="12"/>
      <c r="D291" s="94">
        <v>2816</v>
      </c>
      <c r="E291" s="155"/>
      <c r="F291" s="155"/>
      <c r="G291" s="155"/>
    </row>
    <row r="292" spans="1:72" s="24" customFormat="1" x14ac:dyDescent="0.25">
      <c r="A292" s="250">
        <v>1</v>
      </c>
      <c r="B292" s="92" t="s">
        <v>164</v>
      </c>
      <c r="C292" s="12"/>
      <c r="D292" s="94">
        <v>1844</v>
      </c>
      <c r="E292" s="155"/>
      <c r="F292" s="155"/>
      <c r="G292" s="155"/>
    </row>
    <row r="293" spans="1:72" s="24" customFormat="1" ht="45" x14ac:dyDescent="0.25">
      <c r="A293" s="250">
        <v>1</v>
      </c>
      <c r="B293" s="92" t="s">
        <v>169</v>
      </c>
      <c r="C293" s="12"/>
      <c r="D293" s="94">
        <v>586</v>
      </c>
      <c r="E293" s="155"/>
      <c r="F293" s="155"/>
      <c r="G293" s="155"/>
    </row>
    <row r="294" spans="1:72" s="24" customFormat="1" x14ac:dyDescent="0.25">
      <c r="A294" s="250">
        <v>1</v>
      </c>
      <c r="B294" s="92" t="s">
        <v>164</v>
      </c>
      <c r="C294" s="12"/>
      <c r="D294" s="94">
        <v>108</v>
      </c>
      <c r="E294" s="155"/>
      <c r="F294" s="155"/>
      <c r="G294" s="155"/>
    </row>
    <row r="295" spans="1:72" s="24" customFormat="1" ht="31.5" customHeight="1" x14ac:dyDescent="0.25">
      <c r="A295" s="250">
        <v>1</v>
      </c>
      <c r="B295" s="46" t="s">
        <v>170</v>
      </c>
      <c r="C295" s="12"/>
      <c r="D295" s="11"/>
      <c r="E295" s="155"/>
      <c r="F295" s="155"/>
      <c r="G295" s="155"/>
    </row>
    <row r="296" spans="1:72" s="24" customFormat="1" ht="15.75" customHeight="1" x14ac:dyDescent="0.25">
      <c r="A296" s="250">
        <v>1</v>
      </c>
      <c r="B296" s="46" t="s">
        <v>171</v>
      </c>
      <c r="C296" s="12"/>
      <c r="D296" s="11"/>
      <c r="E296" s="155"/>
      <c r="F296" s="155"/>
      <c r="G296" s="155"/>
    </row>
    <row r="297" spans="1:72" s="24" customFormat="1" ht="15.75" customHeight="1" x14ac:dyDescent="0.25">
      <c r="A297" s="250">
        <v>1</v>
      </c>
      <c r="B297" s="47" t="s">
        <v>172</v>
      </c>
      <c r="C297" s="12"/>
      <c r="D297" s="11"/>
      <c r="E297" s="155"/>
      <c r="F297" s="155"/>
      <c r="G297" s="155"/>
    </row>
    <row r="298" spans="1:72" s="24" customFormat="1" x14ac:dyDescent="0.25">
      <c r="A298" s="250">
        <v>1</v>
      </c>
      <c r="B298" s="13" t="s">
        <v>101</v>
      </c>
      <c r="C298" s="87"/>
      <c r="D298" s="8"/>
      <c r="E298" s="155"/>
      <c r="F298" s="155"/>
      <c r="G298" s="155"/>
    </row>
    <row r="299" spans="1:72" s="24" customFormat="1" x14ac:dyDescent="0.25">
      <c r="A299" s="250">
        <v>1</v>
      </c>
      <c r="B299" s="49" t="s">
        <v>118</v>
      </c>
      <c r="C299" s="87"/>
      <c r="D299" s="93"/>
      <c r="E299" s="155"/>
      <c r="F299" s="155"/>
      <c r="G299" s="155"/>
    </row>
    <row r="300" spans="1:72" ht="30" x14ac:dyDescent="0.25">
      <c r="A300" s="250">
        <v>1</v>
      </c>
      <c r="B300" s="13" t="s">
        <v>102</v>
      </c>
      <c r="C300" s="12"/>
      <c r="D300" s="11">
        <v>1130</v>
      </c>
      <c r="E300" s="11"/>
      <c r="F300" s="11"/>
      <c r="G300" s="11"/>
      <c r="H300" s="79"/>
      <c r="I300" s="79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  <c r="W300" s="79"/>
      <c r="X300" s="79"/>
      <c r="Y300" s="79"/>
      <c r="Z300" s="79"/>
      <c r="AA300" s="79"/>
      <c r="AB300" s="79"/>
      <c r="AC300" s="79"/>
      <c r="AD300" s="79"/>
      <c r="AE300" s="79"/>
      <c r="AF300" s="79"/>
      <c r="AG300" s="79"/>
      <c r="AH300" s="79"/>
      <c r="AI300" s="79"/>
      <c r="AJ300" s="79"/>
      <c r="AK300" s="79"/>
      <c r="AL300" s="79"/>
      <c r="AM300" s="79"/>
      <c r="AN300" s="79"/>
      <c r="AO300" s="79"/>
      <c r="AP300" s="79"/>
      <c r="AQ300" s="79"/>
      <c r="AR300" s="79"/>
      <c r="AS300" s="79"/>
      <c r="AT300" s="79"/>
      <c r="AU300" s="79"/>
      <c r="AV300" s="79"/>
      <c r="AW300" s="79"/>
      <c r="AX300" s="79"/>
      <c r="AY300" s="79"/>
      <c r="AZ300" s="79"/>
      <c r="BA300" s="79"/>
      <c r="BB300" s="79"/>
      <c r="BC300" s="79"/>
      <c r="BD300" s="79"/>
      <c r="BE300" s="79"/>
      <c r="BF300" s="79"/>
      <c r="BG300" s="79"/>
      <c r="BH300" s="79"/>
      <c r="BI300" s="79"/>
      <c r="BJ300" s="79"/>
      <c r="BK300" s="79"/>
      <c r="BL300" s="79"/>
      <c r="BM300" s="79"/>
      <c r="BN300" s="79"/>
      <c r="BO300" s="79"/>
      <c r="BP300" s="79"/>
      <c r="BQ300" s="79"/>
      <c r="BR300" s="79"/>
      <c r="BS300" s="79"/>
      <c r="BT300" s="79"/>
    </row>
    <row r="301" spans="1:72" s="24" customFormat="1" ht="15.75" customHeight="1" x14ac:dyDescent="0.25">
      <c r="A301" s="250">
        <v>1</v>
      </c>
      <c r="B301" s="13" t="s">
        <v>173</v>
      </c>
      <c r="C301" s="12"/>
      <c r="D301" s="11"/>
      <c r="E301" s="155"/>
      <c r="F301" s="155"/>
      <c r="G301" s="155"/>
    </row>
    <row r="302" spans="1:72" s="24" customFormat="1" ht="45" x14ac:dyDescent="0.25">
      <c r="A302" s="250">
        <v>1</v>
      </c>
      <c r="B302" s="13" t="s">
        <v>223</v>
      </c>
      <c r="C302" s="12"/>
      <c r="D302" s="11">
        <v>400</v>
      </c>
      <c r="E302" s="155"/>
      <c r="F302" s="155"/>
      <c r="G302" s="155"/>
    </row>
    <row r="303" spans="1:72" s="24" customFormat="1" x14ac:dyDescent="0.25">
      <c r="A303" s="250">
        <v>1</v>
      </c>
      <c r="B303" s="96" t="s">
        <v>120</v>
      </c>
      <c r="C303" s="12"/>
      <c r="D303" s="52">
        <f>D280+ROUND(D298*3.2,0)+D300+D302</f>
        <v>12498</v>
      </c>
      <c r="E303" s="155"/>
      <c r="F303" s="155"/>
      <c r="G303" s="155"/>
    </row>
    <row r="304" spans="1:72" s="24" customFormat="1" x14ac:dyDescent="0.25">
      <c r="A304" s="250">
        <v>1</v>
      </c>
      <c r="B304" s="97" t="s">
        <v>119</v>
      </c>
      <c r="C304" s="12"/>
      <c r="D304" s="52">
        <f>SUM(D278,D303)</f>
        <v>79725.139601139599</v>
      </c>
      <c r="E304" s="155"/>
      <c r="F304" s="155"/>
      <c r="G304" s="155"/>
    </row>
    <row r="305" spans="1:72" ht="15" customHeight="1" x14ac:dyDescent="0.25">
      <c r="A305" s="250">
        <v>1</v>
      </c>
      <c r="B305" s="138" t="s">
        <v>7</v>
      </c>
      <c r="C305" s="396"/>
      <c r="D305" s="11"/>
      <c r="E305" s="11"/>
      <c r="F305" s="11"/>
      <c r="G305" s="11"/>
      <c r="H305" s="79"/>
      <c r="I305" s="79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  <c r="W305" s="79"/>
      <c r="X305" s="79"/>
      <c r="Y305" s="79"/>
      <c r="Z305" s="79"/>
      <c r="AA305" s="79"/>
      <c r="AB305" s="79"/>
      <c r="AC305" s="79"/>
      <c r="AD305" s="79"/>
      <c r="AE305" s="79"/>
      <c r="AF305" s="79"/>
      <c r="AG305" s="79"/>
      <c r="AH305" s="79"/>
      <c r="AI305" s="79"/>
      <c r="AJ305" s="79"/>
      <c r="AK305" s="79"/>
      <c r="AL305" s="79"/>
      <c r="AM305" s="79"/>
      <c r="AN305" s="79"/>
      <c r="AO305" s="79"/>
      <c r="AP305" s="79"/>
      <c r="AQ305" s="79"/>
      <c r="AR305" s="79"/>
      <c r="AS305" s="79"/>
      <c r="AT305" s="79"/>
      <c r="AU305" s="79"/>
      <c r="AV305" s="79"/>
      <c r="AW305" s="79"/>
      <c r="AX305" s="79"/>
      <c r="AY305" s="79"/>
      <c r="AZ305" s="79"/>
      <c r="BA305" s="79"/>
      <c r="BB305" s="79"/>
      <c r="BC305" s="79"/>
      <c r="BD305" s="79"/>
      <c r="BE305" s="79"/>
      <c r="BF305" s="79"/>
      <c r="BG305" s="79"/>
      <c r="BH305" s="79"/>
      <c r="BI305" s="79"/>
      <c r="BJ305" s="79"/>
      <c r="BK305" s="79"/>
      <c r="BL305" s="79"/>
      <c r="BM305" s="79"/>
      <c r="BN305" s="79"/>
      <c r="BO305" s="79"/>
      <c r="BP305" s="79"/>
      <c r="BQ305" s="79"/>
      <c r="BR305" s="79"/>
      <c r="BS305" s="79"/>
      <c r="BT305" s="79"/>
    </row>
    <row r="306" spans="1:72" ht="15" customHeight="1" x14ac:dyDescent="0.25">
      <c r="A306" s="250">
        <v>1</v>
      </c>
      <c r="B306" s="30" t="s">
        <v>109</v>
      </c>
      <c r="C306" s="396"/>
      <c r="D306" s="11"/>
      <c r="E306" s="11"/>
      <c r="F306" s="11"/>
      <c r="G306" s="11"/>
      <c r="H306" s="79"/>
      <c r="I306" s="79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  <c r="W306" s="79"/>
      <c r="X306" s="79"/>
      <c r="Y306" s="79"/>
      <c r="Z306" s="79"/>
      <c r="AA306" s="79"/>
      <c r="AB306" s="79"/>
      <c r="AC306" s="79"/>
      <c r="AD306" s="79"/>
      <c r="AE306" s="79"/>
      <c r="AF306" s="79"/>
      <c r="AG306" s="79"/>
      <c r="AH306" s="79"/>
      <c r="AI306" s="79"/>
      <c r="AJ306" s="79"/>
      <c r="AK306" s="79"/>
      <c r="AL306" s="79"/>
      <c r="AM306" s="79"/>
      <c r="AN306" s="79"/>
      <c r="AO306" s="79"/>
      <c r="AP306" s="79"/>
      <c r="AQ306" s="79"/>
      <c r="AR306" s="79"/>
      <c r="AS306" s="79"/>
      <c r="AT306" s="79"/>
      <c r="AU306" s="79"/>
      <c r="AV306" s="79"/>
      <c r="AW306" s="79"/>
      <c r="AX306" s="79"/>
      <c r="AY306" s="79"/>
      <c r="AZ306" s="79"/>
      <c r="BA306" s="79"/>
      <c r="BB306" s="79"/>
      <c r="BC306" s="79"/>
      <c r="BD306" s="79"/>
      <c r="BE306" s="79"/>
      <c r="BF306" s="79"/>
      <c r="BG306" s="79"/>
      <c r="BH306" s="79"/>
      <c r="BI306" s="79"/>
      <c r="BJ306" s="79"/>
      <c r="BK306" s="79"/>
      <c r="BL306" s="79"/>
      <c r="BM306" s="79"/>
      <c r="BN306" s="79"/>
      <c r="BO306" s="79"/>
      <c r="BP306" s="79"/>
      <c r="BQ306" s="79"/>
      <c r="BR306" s="79"/>
      <c r="BS306" s="79"/>
      <c r="BT306" s="79"/>
    </row>
    <row r="307" spans="1:72" ht="15" customHeight="1" x14ac:dyDescent="0.25">
      <c r="A307" s="250">
        <v>1</v>
      </c>
      <c r="B307" s="6" t="s">
        <v>21</v>
      </c>
      <c r="C307" s="171">
        <v>300</v>
      </c>
      <c r="D307" s="8">
        <v>380</v>
      </c>
      <c r="E307" s="99">
        <v>10.5</v>
      </c>
      <c r="F307" s="10">
        <f>ROUND(G307/C307,0)</f>
        <v>13</v>
      </c>
      <c r="G307" s="10">
        <f>ROUND(D307*E307,0)</f>
        <v>3990</v>
      </c>
      <c r="H307" s="79"/>
      <c r="I307" s="79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  <c r="W307" s="79"/>
      <c r="X307" s="79"/>
      <c r="Y307" s="79"/>
      <c r="Z307" s="79"/>
      <c r="AA307" s="79"/>
      <c r="AB307" s="79"/>
      <c r="AC307" s="79"/>
      <c r="AD307" s="79"/>
      <c r="AE307" s="79"/>
      <c r="AF307" s="79"/>
      <c r="AG307" s="79"/>
      <c r="AH307" s="79"/>
      <c r="AI307" s="79"/>
      <c r="AJ307" s="79"/>
      <c r="AK307" s="79"/>
      <c r="AL307" s="79"/>
      <c r="AM307" s="79"/>
      <c r="AN307" s="79"/>
      <c r="AO307" s="79"/>
      <c r="AP307" s="79"/>
      <c r="AQ307" s="79"/>
      <c r="AR307" s="79"/>
      <c r="AS307" s="79"/>
      <c r="AT307" s="79"/>
      <c r="AU307" s="79"/>
      <c r="AV307" s="79"/>
      <c r="AW307" s="79"/>
      <c r="AX307" s="79"/>
      <c r="AY307" s="79"/>
      <c r="AZ307" s="79"/>
      <c r="BA307" s="79"/>
      <c r="BB307" s="79"/>
      <c r="BC307" s="79"/>
      <c r="BD307" s="79"/>
      <c r="BE307" s="79"/>
      <c r="BF307" s="79"/>
      <c r="BG307" s="79"/>
      <c r="BH307" s="79"/>
      <c r="BI307" s="79"/>
      <c r="BJ307" s="79"/>
      <c r="BK307" s="79"/>
      <c r="BL307" s="79"/>
      <c r="BM307" s="79"/>
      <c r="BN307" s="79"/>
      <c r="BO307" s="79"/>
      <c r="BP307" s="79"/>
      <c r="BQ307" s="79"/>
      <c r="BR307" s="79"/>
      <c r="BS307" s="79"/>
      <c r="BT307" s="79"/>
    </row>
    <row r="308" spans="1:72" ht="15" customHeight="1" x14ac:dyDescent="0.25">
      <c r="A308" s="250">
        <v>1</v>
      </c>
      <c r="B308" s="70" t="s">
        <v>11</v>
      </c>
      <c r="C308" s="171">
        <v>300</v>
      </c>
      <c r="D308" s="8">
        <v>220</v>
      </c>
      <c r="E308" s="99">
        <v>10</v>
      </c>
      <c r="F308" s="10">
        <f>ROUND(G308/C308,0)</f>
        <v>7</v>
      </c>
      <c r="G308" s="10">
        <f>ROUND(D308*E308,0)</f>
        <v>2200</v>
      </c>
      <c r="H308" s="79"/>
      <c r="I308" s="79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  <c r="W308" s="79"/>
      <c r="X308" s="79"/>
      <c r="Y308" s="79"/>
      <c r="Z308" s="79"/>
      <c r="AA308" s="79"/>
      <c r="AB308" s="79"/>
      <c r="AC308" s="79"/>
      <c r="AD308" s="79"/>
      <c r="AE308" s="79"/>
      <c r="AF308" s="79"/>
      <c r="AG308" s="79"/>
      <c r="AH308" s="79"/>
      <c r="AI308" s="79"/>
      <c r="AJ308" s="79"/>
      <c r="AK308" s="79"/>
      <c r="AL308" s="79"/>
      <c r="AM308" s="79"/>
      <c r="AN308" s="79"/>
      <c r="AO308" s="79"/>
      <c r="AP308" s="79"/>
      <c r="AQ308" s="79"/>
      <c r="AR308" s="79"/>
      <c r="AS308" s="79"/>
      <c r="AT308" s="79"/>
      <c r="AU308" s="79"/>
      <c r="AV308" s="79"/>
      <c r="AW308" s="79"/>
      <c r="AX308" s="79"/>
      <c r="AY308" s="79"/>
      <c r="AZ308" s="79"/>
      <c r="BA308" s="79"/>
      <c r="BB308" s="79"/>
      <c r="BC308" s="79"/>
      <c r="BD308" s="79"/>
      <c r="BE308" s="79"/>
      <c r="BF308" s="79"/>
      <c r="BG308" s="79"/>
      <c r="BH308" s="79"/>
      <c r="BI308" s="79"/>
      <c r="BJ308" s="79"/>
      <c r="BK308" s="79"/>
      <c r="BL308" s="79"/>
      <c r="BM308" s="79"/>
      <c r="BN308" s="79"/>
      <c r="BO308" s="79"/>
      <c r="BP308" s="79"/>
      <c r="BQ308" s="79"/>
      <c r="BR308" s="79"/>
      <c r="BS308" s="79"/>
      <c r="BT308" s="79"/>
    </row>
    <row r="309" spans="1:72" ht="15" customHeight="1" x14ac:dyDescent="0.25">
      <c r="A309" s="250">
        <v>1</v>
      </c>
      <c r="B309" s="6" t="s">
        <v>23</v>
      </c>
      <c r="C309" s="171">
        <v>300</v>
      </c>
      <c r="D309" s="8">
        <v>170</v>
      </c>
      <c r="E309" s="99">
        <v>6.1</v>
      </c>
      <c r="F309" s="10">
        <f>ROUND(G309/C309,0)</f>
        <v>3</v>
      </c>
      <c r="G309" s="10">
        <f>ROUND(D309*E309,0)</f>
        <v>1037</v>
      </c>
      <c r="H309" s="79"/>
      <c r="I309" s="79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  <c r="W309" s="79"/>
      <c r="X309" s="79"/>
      <c r="Y309" s="79"/>
      <c r="Z309" s="79"/>
      <c r="AA309" s="79"/>
      <c r="AB309" s="79"/>
      <c r="AC309" s="79"/>
      <c r="AD309" s="79"/>
      <c r="AE309" s="79"/>
      <c r="AF309" s="79"/>
      <c r="AG309" s="79"/>
      <c r="AH309" s="79"/>
      <c r="AI309" s="79"/>
      <c r="AJ309" s="79"/>
      <c r="AK309" s="79"/>
      <c r="AL309" s="79"/>
      <c r="AM309" s="79"/>
      <c r="AN309" s="79"/>
      <c r="AO309" s="79"/>
      <c r="AP309" s="79"/>
      <c r="AQ309" s="79"/>
      <c r="AR309" s="79"/>
      <c r="AS309" s="79"/>
      <c r="AT309" s="79"/>
      <c r="AU309" s="79"/>
      <c r="AV309" s="79"/>
      <c r="AW309" s="79"/>
      <c r="AX309" s="79"/>
      <c r="AY309" s="79"/>
      <c r="AZ309" s="79"/>
      <c r="BA309" s="79"/>
      <c r="BB309" s="79"/>
      <c r="BC309" s="79"/>
      <c r="BD309" s="79"/>
      <c r="BE309" s="79"/>
      <c r="BF309" s="79"/>
      <c r="BG309" s="79"/>
      <c r="BH309" s="79"/>
      <c r="BI309" s="79"/>
      <c r="BJ309" s="79"/>
      <c r="BK309" s="79"/>
      <c r="BL309" s="79"/>
      <c r="BM309" s="79"/>
      <c r="BN309" s="79"/>
      <c r="BO309" s="79"/>
      <c r="BP309" s="79"/>
      <c r="BQ309" s="79"/>
      <c r="BR309" s="79"/>
      <c r="BS309" s="79"/>
      <c r="BT309" s="79"/>
    </row>
    <row r="310" spans="1:72" ht="15" customHeight="1" x14ac:dyDescent="0.25">
      <c r="A310" s="250">
        <v>1</v>
      </c>
      <c r="B310" s="29" t="s">
        <v>9</v>
      </c>
      <c r="C310" s="315"/>
      <c r="D310" s="193">
        <f>D307+D308+D309</f>
        <v>770</v>
      </c>
      <c r="E310" s="83">
        <f>G310/D310</f>
        <v>9.3857142857142861</v>
      </c>
      <c r="F310" s="33">
        <f>F307+F308+F309</f>
        <v>23</v>
      </c>
      <c r="G310" s="33">
        <f>G307+G308+G309</f>
        <v>7227</v>
      </c>
      <c r="H310" s="79"/>
      <c r="I310" s="79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  <c r="W310" s="79"/>
      <c r="X310" s="79"/>
      <c r="Y310" s="79"/>
      <c r="Z310" s="79"/>
      <c r="AA310" s="79"/>
      <c r="AB310" s="79"/>
      <c r="AC310" s="79"/>
      <c r="AD310" s="79"/>
      <c r="AE310" s="79"/>
      <c r="AF310" s="79"/>
      <c r="AG310" s="79"/>
      <c r="AH310" s="79"/>
      <c r="AI310" s="79"/>
      <c r="AJ310" s="79"/>
      <c r="AK310" s="79"/>
      <c r="AL310" s="79"/>
      <c r="AM310" s="79"/>
      <c r="AN310" s="79"/>
      <c r="AO310" s="79"/>
      <c r="AP310" s="79"/>
      <c r="AQ310" s="79"/>
      <c r="AR310" s="79"/>
      <c r="AS310" s="79"/>
      <c r="AT310" s="79"/>
      <c r="AU310" s="79"/>
      <c r="AV310" s="79"/>
      <c r="AW310" s="79"/>
      <c r="AX310" s="79"/>
      <c r="AY310" s="79"/>
      <c r="AZ310" s="79"/>
      <c r="BA310" s="79"/>
      <c r="BB310" s="79"/>
      <c r="BC310" s="79"/>
      <c r="BD310" s="79"/>
      <c r="BE310" s="79"/>
      <c r="BF310" s="79"/>
      <c r="BG310" s="79"/>
      <c r="BH310" s="79"/>
      <c r="BI310" s="79"/>
      <c r="BJ310" s="79"/>
      <c r="BK310" s="79"/>
      <c r="BL310" s="79"/>
      <c r="BM310" s="79"/>
      <c r="BN310" s="79"/>
      <c r="BO310" s="79"/>
      <c r="BP310" s="79"/>
      <c r="BQ310" s="79"/>
      <c r="BR310" s="79"/>
      <c r="BS310" s="79"/>
      <c r="BT310" s="79"/>
    </row>
    <row r="311" spans="1:72" ht="15" customHeight="1" x14ac:dyDescent="0.25">
      <c r="A311" s="250">
        <v>1</v>
      </c>
      <c r="B311" s="30" t="s">
        <v>20</v>
      </c>
      <c r="C311" s="315"/>
      <c r="D311" s="397"/>
      <c r="E311" s="153"/>
      <c r="F311" s="398"/>
      <c r="G311" s="398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79"/>
      <c r="Y311" s="79"/>
      <c r="Z311" s="79"/>
      <c r="AA311" s="79"/>
      <c r="AB311" s="79"/>
      <c r="AC311" s="79"/>
      <c r="AD311" s="79"/>
      <c r="AE311" s="79"/>
      <c r="AF311" s="79"/>
      <c r="AG311" s="79"/>
      <c r="AH311" s="79"/>
      <c r="AI311" s="79"/>
      <c r="AJ311" s="79"/>
      <c r="AK311" s="79"/>
      <c r="AL311" s="79"/>
      <c r="AM311" s="79"/>
      <c r="AN311" s="79"/>
      <c r="AO311" s="79"/>
      <c r="AP311" s="79"/>
      <c r="AQ311" s="79"/>
      <c r="AR311" s="79"/>
      <c r="AS311" s="79"/>
      <c r="AT311" s="79"/>
      <c r="AU311" s="79"/>
      <c r="AV311" s="79"/>
      <c r="AW311" s="79"/>
      <c r="AX311" s="79"/>
      <c r="AY311" s="79"/>
      <c r="AZ311" s="79"/>
      <c r="BA311" s="79"/>
      <c r="BB311" s="79"/>
      <c r="BC311" s="79"/>
      <c r="BD311" s="79"/>
      <c r="BE311" s="79"/>
      <c r="BF311" s="79"/>
      <c r="BG311" s="79"/>
      <c r="BH311" s="79"/>
      <c r="BI311" s="79"/>
      <c r="BJ311" s="79"/>
      <c r="BK311" s="79"/>
      <c r="BL311" s="79"/>
      <c r="BM311" s="79"/>
      <c r="BN311" s="79"/>
      <c r="BO311" s="79"/>
      <c r="BP311" s="79"/>
      <c r="BQ311" s="79"/>
      <c r="BR311" s="79"/>
      <c r="BS311" s="79"/>
      <c r="BT311" s="79"/>
    </row>
    <row r="312" spans="1:72" ht="15" customHeight="1" x14ac:dyDescent="0.25">
      <c r="A312" s="250">
        <v>1</v>
      </c>
      <c r="B312" s="6" t="s">
        <v>25</v>
      </c>
      <c r="C312" s="396">
        <v>240</v>
      </c>
      <c r="D312" s="399">
        <v>100</v>
      </c>
      <c r="E312" s="342">
        <v>8</v>
      </c>
      <c r="F312" s="247">
        <f>ROUND(G312/C312,0)</f>
        <v>3</v>
      </c>
      <c r="G312" s="247">
        <f>ROUND(D312*E312,0)</f>
        <v>800</v>
      </c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79"/>
      <c r="Y312" s="79"/>
      <c r="Z312" s="79"/>
      <c r="AA312" s="79"/>
      <c r="AB312" s="79"/>
      <c r="AC312" s="79"/>
      <c r="AD312" s="79"/>
      <c r="AE312" s="79"/>
      <c r="AF312" s="79"/>
      <c r="AG312" s="79"/>
      <c r="AH312" s="79"/>
      <c r="AI312" s="79"/>
      <c r="AJ312" s="79"/>
      <c r="AK312" s="79"/>
      <c r="AL312" s="79"/>
      <c r="AM312" s="79"/>
      <c r="AN312" s="79"/>
      <c r="AO312" s="79"/>
      <c r="AP312" s="79"/>
      <c r="AQ312" s="79"/>
      <c r="AR312" s="79"/>
      <c r="AS312" s="79"/>
      <c r="AT312" s="79"/>
      <c r="AU312" s="79"/>
      <c r="AV312" s="79"/>
      <c r="AW312" s="79"/>
      <c r="AX312" s="79"/>
      <c r="AY312" s="79"/>
      <c r="AZ312" s="79"/>
      <c r="BA312" s="79"/>
      <c r="BB312" s="79"/>
      <c r="BC312" s="79"/>
      <c r="BD312" s="79"/>
      <c r="BE312" s="79"/>
      <c r="BF312" s="79"/>
      <c r="BG312" s="79"/>
      <c r="BH312" s="79"/>
      <c r="BI312" s="79"/>
      <c r="BJ312" s="79"/>
      <c r="BK312" s="79"/>
      <c r="BL312" s="79"/>
      <c r="BM312" s="79"/>
      <c r="BN312" s="79"/>
      <c r="BO312" s="79"/>
      <c r="BP312" s="79"/>
      <c r="BQ312" s="79"/>
      <c r="BR312" s="79"/>
      <c r="BS312" s="79"/>
      <c r="BT312" s="79"/>
    </row>
    <row r="313" spans="1:72" ht="15" customHeight="1" x14ac:dyDescent="0.25">
      <c r="A313" s="250">
        <v>1</v>
      </c>
      <c r="B313" s="6" t="s">
        <v>36</v>
      </c>
      <c r="C313" s="396">
        <v>240</v>
      </c>
      <c r="D313" s="11">
        <v>690</v>
      </c>
      <c r="E313" s="342">
        <v>8</v>
      </c>
      <c r="F313" s="11">
        <f>ROUND(G313/C313,0)</f>
        <v>23</v>
      </c>
      <c r="G313" s="11">
        <f>ROUND(D313*E313,0)</f>
        <v>5520</v>
      </c>
      <c r="H313" s="79"/>
      <c r="I313" s="79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  <c r="W313" s="79"/>
      <c r="X313" s="79"/>
      <c r="Y313" s="79"/>
      <c r="Z313" s="79"/>
      <c r="AA313" s="79"/>
      <c r="AB313" s="79"/>
      <c r="AC313" s="79"/>
      <c r="AD313" s="79"/>
      <c r="AE313" s="79"/>
      <c r="AF313" s="79"/>
      <c r="AG313" s="79"/>
      <c r="AH313" s="79"/>
      <c r="AI313" s="79"/>
      <c r="AJ313" s="79"/>
      <c r="AK313" s="79"/>
      <c r="AL313" s="79"/>
      <c r="AM313" s="79"/>
      <c r="AN313" s="79"/>
      <c r="AO313" s="79"/>
      <c r="AP313" s="79"/>
      <c r="AQ313" s="79"/>
      <c r="AR313" s="79"/>
      <c r="AS313" s="79"/>
      <c r="AT313" s="79"/>
      <c r="AU313" s="79"/>
      <c r="AV313" s="79"/>
      <c r="AW313" s="79"/>
      <c r="AX313" s="79"/>
      <c r="AY313" s="79"/>
      <c r="AZ313" s="79"/>
      <c r="BA313" s="79"/>
      <c r="BB313" s="79"/>
      <c r="BC313" s="79"/>
      <c r="BD313" s="79"/>
      <c r="BE313" s="79"/>
      <c r="BF313" s="79"/>
      <c r="BG313" s="79"/>
      <c r="BH313" s="79"/>
      <c r="BI313" s="79"/>
      <c r="BJ313" s="79"/>
      <c r="BK313" s="79"/>
      <c r="BL313" s="79"/>
      <c r="BM313" s="79"/>
      <c r="BN313" s="79"/>
      <c r="BO313" s="79"/>
      <c r="BP313" s="79"/>
      <c r="BQ313" s="79"/>
      <c r="BR313" s="79"/>
      <c r="BS313" s="79"/>
      <c r="BT313" s="79"/>
    </row>
    <row r="314" spans="1:72" ht="15" customHeight="1" x14ac:dyDescent="0.25">
      <c r="A314" s="250">
        <v>1</v>
      </c>
      <c r="B314" s="383" t="s">
        <v>111</v>
      </c>
      <c r="C314" s="400"/>
      <c r="D314" s="102">
        <f>SUM(D312:D313)</f>
        <v>790</v>
      </c>
      <c r="E314" s="372">
        <f>G314/D314</f>
        <v>8</v>
      </c>
      <c r="F314" s="102">
        <f t="shared" ref="F314:G314" si="17">SUM(F312:F313)</f>
        <v>26</v>
      </c>
      <c r="G314" s="102">
        <f t="shared" si="17"/>
        <v>6320</v>
      </c>
      <c r="H314" s="79"/>
      <c r="I314" s="79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  <c r="W314" s="79"/>
      <c r="X314" s="79"/>
      <c r="Y314" s="79"/>
      <c r="Z314" s="79"/>
      <c r="AA314" s="79"/>
      <c r="AB314" s="79"/>
      <c r="AC314" s="79"/>
      <c r="AD314" s="79"/>
      <c r="AE314" s="79"/>
      <c r="AF314" s="79"/>
      <c r="AG314" s="79"/>
      <c r="AH314" s="79"/>
      <c r="AI314" s="79"/>
      <c r="AJ314" s="79"/>
      <c r="AK314" s="79"/>
      <c r="AL314" s="79"/>
      <c r="AM314" s="79"/>
      <c r="AN314" s="79"/>
      <c r="AO314" s="79"/>
      <c r="AP314" s="79"/>
      <c r="AQ314" s="79"/>
      <c r="AR314" s="79"/>
      <c r="AS314" s="79"/>
      <c r="AT314" s="79"/>
      <c r="AU314" s="79"/>
      <c r="AV314" s="79"/>
      <c r="AW314" s="79"/>
      <c r="AX314" s="79"/>
      <c r="AY314" s="79"/>
      <c r="AZ314" s="79"/>
      <c r="BA314" s="79"/>
      <c r="BB314" s="79"/>
      <c r="BC314" s="79"/>
      <c r="BD314" s="79"/>
      <c r="BE314" s="79"/>
      <c r="BF314" s="79"/>
      <c r="BG314" s="79"/>
      <c r="BH314" s="79"/>
      <c r="BI314" s="79"/>
      <c r="BJ314" s="79"/>
      <c r="BK314" s="79"/>
      <c r="BL314" s="79"/>
      <c r="BM314" s="79"/>
      <c r="BN314" s="79"/>
      <c r="BO314" s="79"/>
      <c r="BP314" s="79"/>
      <c r="BQ314" s="79"/>
      <c r="BR314" s="79"/>
      <c r="BS314" s="79"/>
      <c r="BT314" s="79"/>
    </row>
    <row r="315" spans="1:72" ht="18" customHeight="1" x14ac:dyDescent="0.25">
      <c r="A315" s="250">
        <v>1</v>
      </c>
      <c r="B315" s="38" t="s">
        <v>99</v>
      </c>
      <c r="C315" s="358"/>
      <c r="D315" s="52">
        <f>D310+D314</f>
        <v>1560</v>
      </c>
      <c r="E315" s="83">
        <f>G315/D315</f>
        <v>8.6839743589743588</v>
      </c>
      <c r="F315" s="52">
        <f>F310+F314</f>
        <v>49</v>
      </c>
      <c r="G315" s="52">
        <f>G310+G314</f>
        <v>13547</v>
      </c>
    </row>
    <row r="316" spans="1:72" s="79" customFormat="1" x14ac:dyDescent="0.25">
      <c r="A316" s="250">
        <v>1</v>
      </c>
      <c r="B316" s="401" t="s">
        <v>10</v>
      </c>
      <c r="C316" s="402"/>
      <c r="D316" s="402"/>
      <c r="E316" s="402"/>
      <c r="F316" s="402"/>
      <c r="G316" s="402"/>
    </row>
    <row r="317" spans="1:72" s="79" customFormat="1" ht="15.75" x14ac:dyDescent="0.25">
      <c r="A317" s="250">
        <v>1</v>
      </c>
      <c r="B317" s="403" t="s">
        <v>112</v>
      </c>
      <c r="C317" s="404"/>
      <c r="D317" s="405"/>
      <c r="E317" s="406"/>
      <c r="F317" s="406"/>
      <c r="G317" s="406"/>
    </row>
    <row r="318" spans="1:72" s="79" customFormat="1" ht="31.5" x14ac:dyDescent="0.25">
      <c r="A318" s="250">
        <v>1</v>
      </c>
      <c r="B318" s="5" t="s">
        <v>125</v>
      </c>
      <c r="C318" s="81"/>
      <c r="D318" s="407">
        <v>1700</v>
      </c>
      <c r="E318" s="81"/>
      <c r="F318" s="408"/>
      <c r="G318" s="408"/>
    </row>
    <row r="319" spans="1:72" s="79" customFormat="1" ht="31.5" x14ac:dyDescent="0.25">
      <c r="A319" s="250">
        <v>1</v>
      </c>
      <c r="B319" s="5" t="s">
        <v>126</v>
      </c>
      <c r="C319" s="81"/>
      <c r="D319" s="407">
        <v>5796</v>
      </c>
      <c r="E319" s="81"/>
      <c r="F319" s="408"/>
      <c r="G319" s="408"/>
    </row>
    <row r="320" spans="1:72" s="79" customFormat="1" ht="16.5" thickBot="1" x14ac:dyDescent="0.3">
      <c r="A320" s="250">
        <v>1</v>
      </c>
      <c r="B320" s="5" t="s">
        <v>148</v>
      </c>
      <c r="C320" s="81"/>
      <c r="D320" s="407">
        <v>170</v>
      </c>
      <c r="E320" s="81"/>
      <c r="F320" s="408"/>
      <c r="G320" s="408"/>
    </row>
    <row r="321" spans="1:7" s="79" customFormat="1" ht="15.75" thickBot="1" x14ac:dyDescent="0.3">
      <c r="A321" s="250">
        <v>1</v>
      </c>
      <c r="B321" s="42" t="s">
        <v>10</v>
      </c>
      <c r="C321" s="409"/>
      <c r="D321" s="410"/>
      <c r="E321" s="411"/>
      <c r="F321" s="411"/>
      <c r="G321" s="411"/>
    </row>
  </sheetData>
  <autoFilter ref="A7:BT321"/>
  <mergeCells count="7">
    <mergeCell ref="H6:I6"/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M88"/>
  <sheetViews>
    <sheetView zoomScale="80" zoomScaleNormal="8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54.28515625" style="16" customWidth="1"/>
    <col min="2" max="2" width="11.140625" style="16" customWidth="1"/>
    <col min="3" max="3" width="14.140625" style="16" customWidth="1"/>
    <col min="4" max="4" width="12.28515625" style="16" customWidth="1"/>
    <col min="5" max="5" width="12.7109375" style="16" customWidth="1"/>
    <col min="6" max="6" width="12" style="16" customWidth="1"/>
    <col min="7" max="7" width="13.42578125" style="16" bestFit="1" customWidth="1"/>
    <col min="8" max="16384" width="11.42578125" style="16"/>
  </cols>
  <sheetData>
    <row r="1" spans="1:8" x14ac:dyDescent="0.25">
      <c r="E1" s="132"/>
    </row>
    <row r="2" spans="1:8" ht="17.25" customHeight="1" x14ac:dyDescent="0.25">
      <c r="A2" s="609" t="s">
        <v>220</v>
      </c>
      <c r="B2" s="609"/>
      <c r="C2" s="609"/>
      <c r="D2" s="609"/>
      <c r="E2" s="609"/>
      <c r="F2" s="609"/>
    </row>
    <row r="3" spans="1:8" ht="17.25" customHeight="1" thickBot="1" x14ac:dyDescent="0.3">
      <c r="A3" s="618"/>
      <c r="B3" s="618"/>
      <c r="C3" s="618"/>
      <c r="D3" s="618"/>
      <c r="E3" s="618"/>
      <c r="F3" s="618"/>
    </row>
    <row r="4" spans="1:8" ht="34.5" customHeight="1" x14ac:dyDescent="0.3">
      <c r="A4" s="17" t="s">
        <v>133</v>
      </c>
      <c r="B4" s="600" t="s">
        <v>1</v>
      </c>
      <c r="C4" s="612" t="s">
        <v>201</v>
      </c>
      <c r="D4" s="606" t="s">
        <v>0</v>
      </c>
      <c r="E4" s="600" t="s">
        <v>2</v>
      </c>
      <c r="F4" s="603" t="s">
        <v>153</v>
      </c>
    </row>
    <row r="5" spans="1:8" ht="30.75" customHeight="1" x14ac:dyDescent="0.3">
      <c r="A5" s="18"/>
      <c r="B5" s="601"/>
      <c r="C5" s="613"/>
      <c r="D5" s="607"/>
      <c r="E5" s="601"/>
      <c r="F5" s="604"/>
    </row>
    <row r="6" spans="1:8" ht="30" customHeight="1" thickBot="1" x14ac:dyDescent="0.3">
      <c r="A6" s="19" t="s">
        <v>3</v>
      </c>
      <c r="B6" s="602"/>
      <c r="C6" s="614"/>
      <c r="D6" s="608"/>
      <c r="E6" s="602"/>
      <c r="F6" s="605"/>
    </row>
    <row r="7" spans="1:8" ht="15.75" thickBot="1" x14ac:dyDescent="0.3">
      <c r="A7" s="20">
        <v>1</v>
      </c>
      <c r="B7" s="21">
        <v>2</v>
      </c>
      <c r="C7" s="20">
        <v>3</v>
      </c>
      <c r="D7" s="21">
        <v>4</v>
      </c>
      <c r="E7" s="20">
        <v>5</v>
      </c>
      <c r="F7" s="21">
        <v>6</v>
      </c>
    </row>
    <row r="8" spans="1:8" ht="29.25" x14ac:dyDescent="0.25">
      <c r="A8" s="119" t="s">
        <v>78</v>
      </c>
      <c r="B8" s="317"/>
      <c r="C8" s="317"/>
      <c r="D8" s="120"/>
      <c r="E8" s="120"/>
      <c r="F8" s="120"/>
      <c r="G8" s="619"/>
      <c r="H8" s="619"/>
    </row>
    <row r="9" spans="1:8" x14ac:dyDescent="0.25">
      <c r="A9" s="67" t="s">
        <v>4</v>
      </c>
      <c r="B9" s="198"/>
      <c r="C9" s="198"/>
      <c r="D9" s="10"/>
      <c r="E9" s="10"/>
      <c r="F9" s="10"/>
    </row>
    <row r="10" spans="1:8" x14ac:dyDescent="0.25">
      <c r="A10" s="70" t="s">
        <v>21</v>
      </c>
      <c r="B10" s="171">
        <v>340</v>
      </c>
      <c r="C10" s="8">
        <v>2653</v>
      </c>
      <c r="D10" s="199">
        <v>10.5</v>
      </c>
      <c r="E10" s="10">
        <f t="shared" ref="E10:E20" si="0">ROUND(F10/B10,0)</f>
        <v>82</v>
      </c>
      <c r="F10" s="11">
        <f t="shared" ref="F10:F20" si="1">ROUND(C10*D10,0)</f>
        <v>27857</v>
      </c>
    </row>
    <row r="11" spans="1:8" x14ac:dyDescent="0.25">
      <c r="A11" s="70" t="s">
        <v>22</v>
      </c>
      <c r="B11" s="171">
        <v>340</v>
      </c>
      <c r="C11" s="8">
        <v>162</v>
      </c>
      <c r="D11" s="199">
        <v>10.5</v>
      </c>
      <c r="E11" s="10">
        <f t="shared" si="0"/>
        <v>5</v>
      </c>
      <c r="F11" s="11">
        <f t="shared" si="1"/>
        <v>1701</v>
      </c>
    </row>
    <row r="12" spans="1:8" x14ac:dyDescent="0.25">
      <c r="A12" s="70" t="s">
        <v>26</v>
      </c>
      <c r="B12" s="171">
        <v>270</v>
      </c>
      <c r="C12" s="8">
        <v>680</v>
      </c>
      <c r="D12" s="199">
        <v>7.3</v>
      </c>
      <c r="E12" s="10">
        <f t="shared" si="0"/>
        <v>18</v>
      </c>
      <c r="F12" s="11">
        <f t="shared" si="1"/>
        <v>4964</v>
      </c>
    </row>
    <row r="13" spans="1:8" x14ac:dyDescent="0.25">
      <c r="A13" s="70" t="s">
        <v>11</v>
      </c>
      <c r="B13" s="171">
        <v>340</v>
      </c>
      <c r="C13" s="8">
        <v>1739</v>
      </c>
      <c r="D13" s="199">
        <v>10</v>
      </c>
      <c r="E13" s="10">
        <f t="shared" si="0"/>
        <v>51</v>
      </c>
      <c r="F13" s="11">
        <f t="shared" si="1"/>
        <v>17390</v>
      </c>
    </row>
    <row r="14" spans="1:8" x14ac:dyDescent="0.25">
      <c r="A14" s="70" t="s">
        <v>53</v>
      </c>
      <c r="B14" s="171">
        <v>340</v>
      </c>
      <c r="C14" s="8">
        <v>441</v>
      </c>
      <c r="D14" s="199">
        <v>11</v>
      </c>
      <c r="E14" s="10">
        <f t="shared" si="0"/>
        <v>14</v>
      </c>
      <c r="F14" s="11">
        <f t="shared" si="1"/>
        <v>4851</v>
      </c>
    </row>
    <row r="15" spans="1:8" x14ac:dyDescent="0.25">
      <c r="A15" s="70" t="s">
        <v>27</v>
      </c>
      <c r="B15" s="171">
        <v>300</v>
      </c>
      <c r="C15" s="8">
        <v>350</v>
      </c>
      <c r="D15" s="199">
        <v>6</v>
      </c>
      <c r="E15" s="10">
        <f t="shared" si="0"/>
        <v>7</v>
      </c>
      <c r="F15" s="11">
        <f t="shared" si="1"/>
        <v>2100</v>
      </c>
    </row>
    <row r="16" spans="1:8" x14ac:dyDescent="0.25">
      <c r="A16" s="70" t="s">
        <v>24</v>
      </c>
      <c r="B16" s="171">
        <v>340</v>
      </c>
      <c r="C16" s="8">
        <v>236</v>
      </c>
      <c r="D16" s="199">
        <v>7.5</v>
      </c>
      <c r="E16" s="10">
        <f t="shared" si="0"/>
        <v>5</v>
      </c>
      <c r="F16" s="11">
        <f t="shared" si="1"/>
        <v>1770</v>
      </c>
    </row>
    <row r="17" spans="1:7" x14ac:dyDescent="0.25">
      <c r="A17" s="70" t="s">
        <v>23</v>
      </c>
      <c r="B17" s="171">
        <v>340</v>
      </c>
      <c r="C17" s="8">
        <v>1140</v>
      </c>
      <c r="D17" s="199">
        <v>6.1</v>
      </c>
      <c r="E17" s="10">
        <f t="shared" si="0"/>
        <v>20</v>
      </c>
      <c r="F17" s="11">
        <f t="shared" si="1"/>
        <v>6954</v>
      </c>
    </row>
    <row r="18" spans="1:7" x14ac:dyDescent="0.25">
      <c r="A18" s="70" t="s">
        <v>52</v>
      </c>
      <c r="B18" s="171">
        <v>340</v>
      </c>
      <c r="C18" s="8">
        <f>540+50</f>
        <v>590</v>
      </c>
      <c r="D18" s="199">
        <v>14</v>
      </c>
      <c r="E18" s="10">
        <f t="shared" si="0"/>
        <v>24</v>
      </c>
      <c r="F18" s="11">
        <f t="shared" si="1"/>
        <v>8260</v>
      </c>
    </row>
    <row r="19" spans="1:7" x14ac:dyDescent="0.25">
      <c r="A19" s="70" t="s">
        <v>25</v>
      </c>
      <c r="B19" s="171">
        <v>320</v>
      </c>
      <c r="C19" s="8">
        <v>650</v>
      </c>
      <c r="D19" s="199">
        <v>9</v>
      </c>
      <c r="E19" s="10">
        <f t="shared" si="0"/>
        <v>18</v>
      </c>
      <c r="F19" s="11">
        <f t="shared" si="1"/>
        <v>5850</v>
      </c>
    </row>
    <row r="20" spans="1:7" x14ac:dyDescent="0.25">
      <c r="A20" s="26" t="s">
        <v>140</v>
      </c>
      <c r="B20" s="23">
        <v>330</v>
      </c>
      <c r="C20" s="8">
        <v>60</v>
      </c>
      <c r="D20" s="35">
        <v>8</v>
      </c>
      <c r="E20" s="10">
        <f t="shared" si="0"/>
        <v>1</v>
      </c>
      <c r="F20" s="11">
        <f t="shared" si="1"/>
        <v>480</v>
      </c>
    </row>
    <row r="21" spans="1:7" s="24" customFormat="1" ht="16.5" customHeight="1" x14ac:dyDescent="0.2">
      <c r="A21" s="121" t="s">
        <v>5</v>
      </c>
      <c r="B21" s="170"/>
      <c r="C21" s="87">
        <f>SUM(C10:C20)</f>
        <v>8701</v>
      </c>
      <c r="D21" s="41">
        <f>F21/C21</f>
        <v>9.4445466038386385</v>
      </c>
      <c r="E21" s="134">
        <f>SUM(E10:E20)</f>
        <v>245</v>
      </c>
      <c r="F21" s="87">
        <f>SUM(F10:F20)</f>
        <v>82177</v>
      </c>
    </row>
    <row r="22" spans="1:7" s="24" customFormat="1" ht="18.75" customHeight="1" x14ac:dyDescent="0.25">
      <c r="A22" s="84" t="s">
        <v>154</v>
      </c>
      <c r="B22" s="84"/>
      <c r="C22" s="85"/>
      <c r="D22" s="8"/>
      <c r="E22" s="8"/>
      <c r="F22" s="8"/>
    </row>
    <row r="23" spans="1:7" s="24" customFormat="1" x14ac:dyDescent="0.25">
      <c r="A23" s="47" t="s">
        <v>242</v>
      </c>
      <c r="B23" s="87"/>
      <c r="C23" s="8">
        <f>SUM(C25,C26,C27,C28)+C24/2.7</f>
        <v>47428.148148148146</v>
      </c>
      <c r="D23" s="8"/>
      <c r="E23" s="8"/>
      <c r="F23" s="8"/>
    </row>
    <row r="24" spans="1:7" s="24" customFormat="1" x14ac:dyDescent="0.25">
      <c r="A24" s="47" t="s">
        <v>215</v>
      </c>
      <c r="B24" s="48"/>
      <c r="C24" s="11">
        <v>616</v>
      </c>
      <c r="D24" s="48"/>
      <c r="E24" s="48"/>
      <c r="F24" s="48"/>
    </row>
    <row r="25" spans="1:7" s="24" customFormat="1" x14ac:dyDescent="0.25">
      <c r="A25" s="46" t="s">
        <v>155</v>
      </c>
      <c r="B25" s="87"/>
      <c r="C25" s="8"/>
      <c r="D25" s="8"/>
      <c r="E25" s="8"/>
      <c r="F25" s="8"/>
    </row>
    <row r="26" spans="1:7" s="24" customFormat="1" ht="17.25" customHeight="1" x14ac:dyDescent="0.25">
      <c r="A26" s="46" t="s">
        <v>156</v>
      </c>
      <c r="B26" s="87"/>
      <c r="C26" s="11">
        <v>12000</v>
      </c>
      <c r="D26" s="8"/>
      <c r="E26" s="8"/>
      <c r="F26" s="8"/>
    </row>
    <row r="27" spans="1:7" s="24" customFormat="1" ht="30" x14ac:dyDescent="0.25">
      <c r="A27" s="46" t="s">
        <v>157</v>
      </c>
      <c r="B27" s="87"/>
      <c r="C27" s="11">
        <v>400</v>
      </c>
      <c r="D27" s="8"/>
      <c r="E27" s="8"/>
      <c r="F27" s="8"/>
    </row>
    <row r="28" spans="1:7" s="24" customFormat="1" x14ac:dyDescent="0.25">
      <c r="A28" s="47" t="s">
        <v>158</v>
      </c>
      <c r="B28" s="87"/>
      <c r="C28" s="11">
        <v>34800</v>
      </c>
      <c r="D28" s="8"/>
      <c r="E28" s="8"/>
      <c r="F28" s="8"/>
    </row>
    <row r="29" spans="1:7" s="24" customFormat="1" ht="30" x14ac:dyDescent="0.25">
      <c r="A29" s="47" t="s">
        <v>214</v>
      </c>
      <c r="B29" s="87"/>
      <c r="C29" s="77">
        <v>49</v>
      </c>
      <c r="D29" s="8"/>
      <c r="E29" s="8"/>
      <c r="F29" s="8"/>
      <c r="G29" s="88"/>
    </row>
    <row r="30" spans="1:7" s="24" customFormat="1" x14ac:dyDescent="0.25">
      <c r="A30" s="13" t="s">
        <v>101</v>
      </c>
      <c r="B30" s="318"/>
      <c r="C30" s="11">
        <f>C31+C32</f>
        <v>72999.705882352937</v>
      </c>
      <c r="D30" s="8"/>
      <c r="E30" s="8"/>
      <c r="F30" s="8"/>
    </row>
    <row r="31" spans="1:7" s="24" customFormat="1" x14ac:dyDescent="0.25">
      <c r="A31" s="13" t="s">
        <v>203</v>
      </c>
      <c r="B31" s="318"/>
      <c r="C31" s="11">
        <f>72235-1000</f>
        <v>71235</v>
      </c>
      <c r="D31" s="8"/>
      <c r="E31" s="8"/>
      <c r="F31" s="8"/>
      <c r="G31" s="122"/>
    </row>
    <row r="32" spans="1:7" s="24" customFormat="1" x14ac:dyDescent="0.25">
      <c r="A32" s="13" t="s">
        <v>205</v>
      </c>
      <c r="B32" s="318"/>
      <c r="C32" s="77">
        <f>C33/8.5</f>
        <v>1764.7058823529412</v>
      </c>
      <c r="D32" s="8"/>
      <c r="E32" s="8"/>
      <c r="F32" s="8"/>
      <c r="G32" s="4"/>
    </row>
    <row r="33" spans="1:7" s="24" customFormat="1" x14ac:dyDescent="0.25">
      <c r="A33" s="49" t="s">
        <v>204</v>
      </c>
      <c r="B33" s="318"/>
      <c r="C33" s="11">
        <v>15000</v>
      </c>
      <c r="D33" s="8"/>
      <c r="E33" s="8"/>
      <c r="F33" s="8"/>
      <c r="G33" s="90"/>
    </row>
    <row r="34" spans="1:7" s="24" customFormat="1" ht="15.75" customHeight="1" x14ac:dyDescent="0.25">
      <c r="A34" s="51" t="s">
        <v>159</v>
      </c>
      <c r="B34" s="91"/>
      <c r="C34" s="87">
        <f>C23+ROUND(C31*3.2,0)+C33/3.9</f>
        <v>279226.30199430202</v>
      </c>
      <c r="D34" s="155"/>
      <c r="E34" s="155"/>
      <c r="F34" s="154"/>
    </row>
    <row r="35" spans="1:7" s="24" customFormat="1" ht="15.75" customHeight="1" x14ac:dyDescent="0.25">
      <c r="A35" s="84" t="s">
        <v>121</v>
      </c>
      <c r="B35" s="12"/>
      <c r="C35" s="11"/>
      <c r="D35" s="155"/>
      <c r="E35" s="155"/>
      <c r="F35" s="154"/>
    </row>
    <row r="36" spans="1:7" s="24" customFormat="1" ht="33" customHeight="1" x14ac:dyDescent="0.25">
      <c r="A36" s="47" t="s">
        <v>242</v>
      </c>
      <c r="B36" s="12"/>
      <c r="C36" s="11">
        <f>SUM(C37,C38,C45,C51,C52,C53)</f>
        <v>64954</v>
      </c>
      <c r="D36" s="155"/>
      <c r="E36" s="155"/>
      <c r="F36" s="154"/>
    </row>
    <row r="37" spans="1:7" s="24" customFormat="1" ht="15.75" customHeight="1" x14ac:dyDescent="0.25">
      <c r="A37" s="47" t="s">
        <v>155</v>
      </c>
      <c r="B37" s="12"/>
      <c r="C37" s="11"/>
      <c r="D37" s="155"/>
      <c r="E37" s="155"/>
      <c r="F37" s="154"/>
    </row>
    <row r="38" spans="1:7" s="24" customFormat="1" ht="15.75" customHeight="1" x14ac:dyDescent="0.25">
      <c r="A38" s="46" t="s">
        <v>160</v>
      </c>
      <c r="B38" s="12"/>
      <c r="C38" s="11">
        <f>C39+C40+C41+C43</f>
        <v>10647</v>
      </c>
      <c r="D38" s="155"/>
      <c r="E38" s="155"/>
      <c r="F38" s="154"/>
    </row>
    <row r="39" spans="1:7" s="24" customFormat="1" ht="19.5" customHeight="1" x14ac:dyDescent="0.25">
      <c r="A39" s="92" t="s">
        <v>161</v>
      </c>
      <c r="B39" s="12"/>
      <c r="C39" s="8">
        <f>11687-5387</f>
        <v>6300</v>
      </c>
      <c r="D39" s="155"/>
      <c r="E39" s="155"/>
      <c r="F39" s="154"/>
    </row>
    <row r="40" spans="1:7" s="24" customFormat="1" ht="15.75" customHeight="1" x14ac:dyDescent="0.25">
      <c r="A40" s="92" t="s">
        <v>162</v>
      </c>
      <c r="B40" s="12"/>
      <c r="C40" s="8">
        <v>1900</v>
      </c>
      <c r="D40" s="155"/>
      <c r="E40" s="155"/>
      <c r="F40" s="154"/>
    </row>
    <row r="41" spans="1:7" s="24" customFormat="1" ht="30.75" customHeight="1" x14ac:dyDescent="0.25">
      <c r="A41" s="92" t="s">
        <v>163</v>
      </c>
      <c r="B41" s="12"/>
      <c r="C41" s="8">
        <v>395</v>
      </c>
      <c r="D41" s="155"/>
      <c r="E41" s="155"/>
      <c r="F41" s="154"/>
    </row>
    <row r="42" spans="1:7" s="24" customFormat="1" x14ac:dyDescent="0.25">
      <c r="A42" s="92" t="s">
        <v>164</v>
      </c>
      <c r="B42" s="12"/>
      <c r="C42" s="8">
        <v>49</v>
      </c>
      <c r="D42" s="155"/>
      <c r="E42" s="155"/>
      <c r="F42" s="154"/>
    </row>
    <row r="43" spans="1:7" s="24" customFormat="1" ht="30" x14ac:dyDescent="0.25">
      <c r="A43" s="92" t="s">
        <v>165</v>
      </c>
      <c r="B43" s="12"/>
      <c r="C43" s="8">
        <v>2052</v>
      </c>
      <c r="D43" s="155"/>
      <c r="E43" s="155"/>
      <c r="F43" s="154"/>
    </row>
    <row r="44" spans="1:7" s="24" customFormat="1" x14ac:dyDescent="0.25">
      <c r="A44" s="92" t="s">
        <v>164</v>
      </c>
      <c r="B44" s="12"/>
      <c r="C44" s="93">
        <v>380</v>
      </c>
      <c r="D44" s="155"/>
      <c r="E44" s="155"/>
      <c r="F44" s="154"/>
    </row>
    <row r="45" spans="1:7" s="24" customFormat="1" ht="30" customHeight="1" x14ac:dyDescent="0.25">
      <c r="A45" s="46" t="s">
        <v>166</v>
      </c>
      <c r="B45" s="12"/>
      <c r="C45" s="11">
        <f>SUM(C46,C47,C49)</f>
        <v>54307</v>
      </c>
      <c r="D45" s="155"/>
      <c r="E45" s="155"/>
      <c r="F45" s="154"/>
    </row>
    <row r="46" spans="1:7" s="24" customFormat="1" ht="30" x14ac:dyDescent="0.25">
      <c r="A46" s="92" t="s">
        <v>167</v>
      </c>
      <c r="B46" s="12"/>
      <c r="C46" s="11">
        <v>9705</v>
      </c>
      <c r="D46" s="155"/>
      <c r="E46" s="155"/>
      <c r="F46" s="154"/>
    </row>
    <row r="47" spans="1:7" s="24" customFormat="1" ht="45" x14ac:dyDescent="0.25">
      <c r="A47" s="92" t="s">
        <v>168</v>
      </c>
      <c r="B47" s="12"/>
      <c r="C47" s="94">
        <v>37379</v>
      </c>
      <c r="D47" s="155"/>
      <c r="E47" s="155"/>
      <c r="F47" s="154"/>
    </row>
    <row r="48" spans="1:7" s="24" customFormat="1" x14ac:dyDescent="0.25">
      <c r="A48" s="92" t="s">
        <v>164</v>
      </c>
      <c r="B48" s="12"/>
      <c r="C48" s="94">
        <v>11000</v>
      </c>
      <c r="D48" s="155"/>
      <c r="E48" s="155"/>
      <c r="F48" s="154"/>
    </row>
    <row r="49" spans="1:169" s="24" customFormat="1" ht="45" x14ac:dyDescent="0.25">
      <c r="A49" s="92" t="s">
        <v>169</v>
      </c>
      <c r="B49" s="12"/>
      <c r="C49" s="94">
        <v>7223</v>
      </c>
      <c r="D49" s="155"/>
      <c r="E49" s="155"/>
      <c r="F49" s="154"/>
    </row>
    <row r="50" spans="1:169" s="24" customFormat="1" x14ac:dyDescent="0.25">
      <c r="A50" s="92" t="s">
        <v>164</v>
      </c>
      <c r="B50" s="12"/>
      <c r="C50" s="94">
        <v>4126</v>
      </c>
      <c r="D50" s="155"/>
      <c r="E50" s="155"/>
      <c r="F50" s="154"/>
    </row>
    <row r="51" spans="1:169" s="24" customFormat="1" ht="31.5" customHeight="1" x14ac:dyDescent="0.25">
      <c r="A51" s="46" t="s">
        <v>170</v>
      </c>
      <c r="B51" s="12"/>
      <c r="C51" s="11"/>
      <c r="D51" s="155"/>
      <c r="E51" s="155"/>
      <c r="F51" s="154"/>
    </row>
    <row r="52" spans="1:169" s="24" customFormat="1" ht="15.75" customHeight="1" x14ac:dyDescent="0.25">
      <c r="A52" s="46" t="s">
        <v>171</v>
      </c>
      <c r="B52" s="12"/>
      <c r="C52" s="11"/>
      <c r="D52" s="155"/>
      <c r="E52" s="155"/>
      <c r="F52" s="154"/>
    </row>
    <row r="53" spans="1:169" s="24" customFormat="1" ht="15.75" customHeight="1" x14ac:dyDescent="0.25">
      <c r="A53" s="47" t="s">
        <v>172</v>
      </c>
      <c r="B53" s="12"/>
      <c r="C53" s="11"/>
      <c r="D53" s="155"/>
      <c r="E53" s="155"/>
      <c r="F53" s="154"/>
    </row>
    <row r="54" spans="1:169" s="24" customFormat="1" x14ac:dyDescent="0.25">
      <c r="A54" s="13" t="s">
        <v>101</v>
      </c>
      <c r="B54" s="87"/>
      <c r="C54" s="8"/>
      <c r="D54" s="155"/>
      <c r="E54" s="155"/>
      <c r="F54" s="154"/>
      <c r="G54" s="235"/>
    </row>
    <row r="55" spans="1:169" s="24" customFormat="1" x14ac:dyDescent="0.25">
      <c r="A55" s="49" t="s">
        <v>118</v>
      </c>
      <c r="B55" s="87"/>
      <c r="C55" s="93"/>
      <c r="D55" s="155"/>
      <c r="E55" s="155"/>
      <c r="F55" s="154"/>
      <c r="G55" s="235"/>
    </row>
    <row r="56" spans="1:169" s="24" customFormat="1" ht="30" x14ac:dyDescent="0.25">
      <c r="A56" s="13" t="s">
        <v>102</v>
      </c>
      <c r="B56" s="318"/>
      <c r="C56" s="11">
        <f>39857-6386</f>
        <v>33471</v>
      </c>
      <c r="D56" s="8"/>
      <c r="E56" s="8"/>
      <c r="F56" s="8"/>
    </row>
    <row r="57" spans="1:169" s="24" customFormat="1" ht="15.75" customHeight="1" x14ac:dyDescent="0.25">
      <c r="A57" s="13" t="s">
        <v>173</v>
      </c>
      <c r="B57" s="12"/>
      <c r="C57" s="11">
        <v>2640</v>
      </c>
      <c r="D57" s="155"/>
      <c r="E57" s="155"/>
      <c r="F57" s="154"/>
      <c r="G57" s="235"/>
    </row>
    <row r="58" spans="1:169" s="24" customFormat="1" ht="45" x14ac:dyDescent="0.25">
      <c r="A58" s="13" t="s">
        <v>223</v>
      </c>
      <c r="B58" s="12"/>
      <c r="C58" s="11">
        <v>1850</v>
      </c>
      <c r="D58" s="155"/>
      <c r="E58" s="155"/>
      <c r="F58" s="154"/>
      <c r="G58" s="235"/>
    </row>
    <row r="59" spans="1:169" s="24" customFormat="1" x14ac:dyDescent="0.25">
      <c r="A59" s="96" t="s">
        <v>120</v>
      </c>
      <c r="B59" s="12"/>
      <c r="C59" s="52">
        <f>C36+ROUND(C54*3.2,0)+C56+C58</f>
        <v>100275</v>
      </c>
      <c r="D59" s="155"/>
      <c r="E59" s="155"/>
      <c r="F59" s="154"/>
      <c r="G59" s="235"/>
    </row>
    <row r="60" spans="1:169" s="24" customFormat="1" x14ac:dyDescent="0.25">
      <c r="A60" s="97" t="s">
        <v>119</v>
      </c>
      <c r="B60" s="12"/>
      <c r="C60" s="52">
        <f>SUM(C34,C59)</f>
        <v>379501.30199430202</v>
      </c>
      <c r="D60" s="155"/>
      <c r="E60" s="155"/>
      <c r="F60" s="154"/>
    </row>
    <row r="61" spans="1:169" s="24" customFormat="1" ht="15.75" x14ac:dyDescent="0.25">
      <c r="A61" s="191" t="s">
        <v>103</v>
      </c>
      <c r="B61" s="12"/>
      <c r="C61" s="52">
        <f>SUM(C62:C63)</f>
        <v>1656</v>
      </c>
      <c r="D61" s="155"/>
      <c r="E61" s="155"/>
      <c r="F61" s="154"/>
    </row>
    <row r="62" spans="1:169" s="24" customFormat="1" ht="15.75" x14ac:dyDescent="0.25">
      <c r="A62" s="319" t="s">
        <v>19</v>
      </c>
      <c r="B62" s="12"/>
      <c r="C62" s="11">
        <v>1500</v>
      </c>
      <c r="D62" s="155"/>
      <c r="E62" s="155"/>
      <c r="F62" s="154"/>
    </row>
    <row r="63" spans="1:169" s="24" customFormat="1" ht="31.5" x14ac:dyDescent="0.25">
      <c r="A63" s="319" t="s">
        <v>192</v>
      </c>
      <c r="B63" s="12"/>
      <c r="C63" s="11">
        <v>156</v>
      </c>
      <c r="D63" s="155"/>
      <c r="E63" s="155"/>
      <c r="F63" s="154"/>
    </row>
    <row r="64" spans="1:169" s="24" customFormat="1" ht="18" customHeight="1" x14ac:dyDescent="0.25">
      <c r="A64" s="138" t="s">
        <v>7</v>
      </c>
      <c r="B64" s="320"/>
      <c r="C64" s="8"/>
      <c r="D64" s="10"/>
      <c r="E64" s="10"/>
      <c r="F64" s="8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  <c r="FF64" s="16"/>
      <c r="FG64" s="16"/>
      <c r="FH64" s="16"/>
      <c r="FI64" s="16"/>
      <c r="FJ64" s="16"/>
      <c r="FK64" s="16"/>
      <c r="FL64" s="16"/>
      <c r="FM64" s="16"/>
    </row>
    <row r="65" spans="1:169" s="24" customFormat="1" ht="18" customHeight="1" x14ac:dyDescent="0.25">
      <c r="A65" s="124" t="s">
        <v>109</v>
      </c>
      <c r="B65" s="320"/>
      <c r="C65" s="8"/>
      <c r="D65" s="10"/>
      <c r="E65" s="10"/>
      <c r="F65" s="8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  <c r="FF65" s="16"/>
      <c r="FG65" s="16"/>
      <c r="FH65" s="16"/>
      <c r="FI65" s="16"/>
      <c r="FJ65" s="16"/>
      <c r="FK65" s="16"/>
      <c r="FL65" s="16"/>
      <c r="FM65" s="16"/>
    </row>
    <row r="66" spans="1:169" s="24" customFormat="1" ht="18" customHeight="1" x14ac:dyDescent="0.25">
      <c r="A66" s="6" t="s">
        <v>21</v>
      </c>
      <c r="B66" s="139">
        <v>300</v>
      </c>
      <c r="C66" s="8">
        <v>226</v>
      </c>
      <c r="D66" s="211">
        <v>10</v>
      </c>
      <c r="E66" s="10">
        <f t="shared" ref="E66:E73" si="2">ROUND(F66/B66,0)</f>
        <v>8</v>
      </c>
      <c r="F66" s="11">
        <f t="shared" ref="F66:F73" si="3">ROUND(C66*D66,0)</f>
        <v>2260</v>
      </c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  <c r="FC66" s="16"/>
      <c r="FD66" s="16"/>
      <c r="FE66" s="16"/>
      <c r="FF66" s="16"/>
      <c r="FG66" s="16"/>
      <c r="FH66" s="16"/>
      <c r="FI66" s="16"/>
      <c r="FJ66" s="16"/>
      <c r="FK66" s="16"/>
      <c r="FL66" s="16"/>
      <c r="FM66" s="16"/>
    </row>
    <row r="67" spans="1:169" s="24" customFormat="1" x14ac:dyDescent="0.25">
      <c r="A67" s="6" t="s">
        <v>22</v>
      </c>
      <c r="B67" s="139">
        <v>300</v>
      </c>
      <c r="C67" s="8">
        <v>14</v>
      </c>
      <c r="D67" s="211">
        <v>10</v>
      </c>
      <c r="E67" s="10">
        <f t="shared" si="2"/>
        <v>0</v>
      </c>
      <c r="F67" s="11">
        <f t="shared" si="3"/>
        <v>140</v>
      </c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  <c r="EE67" s="16"/>
      <c r="EF67" s="16"/>
      <c r="EG67" s="16"/>
      <c r="EH67" s="16"/>
      <c r="EI67" s="16"/>
      <c r="EJ67" s="16"/>
      <c r="EK67" s="16"/>
      <c r="EL67" s="16"/>
      <c r="EM67" s="16"/>
      <c r="EN67" s="16"/>
      <c r="EO67" s="16"/>
      <c r="EP67" s="16"/>
      <c r="EQ67" s="16"/>
      <c r="ER67" s="16"/>
      <c r="ES67" s="16"/>
      <c r="ET67" s="16"/>
      <c r="EU67" s="16"/>
      <c r="EV67" s="16"/>
      <c r="EW67" s="16"/>
      <c r="EX67" s="16"/>
      <c r="EY67" s="16"/>
      <c r="EZ67" s="16"/>
      <c r="FA67" s="16"/>
      <c r="FB67" s="16"/>
      <c r="FC67" s="16"/>
      <c r="FD67" s="16"/>
      <c r="FE67" s="16"/>
      <c r="FF67" s="16"/>
      <c r="FG67" s="16"/>
      <c r="FH67" s="16"/>
      <c r="FI67" s="16"/>
      <c r="FJ67" s="16"/>
      <c r="FK67" s="16"/>
      <c r="FL67" s="16"/>
      <c r="FM67" s="16"/>
    </row>
    <row r="68" spans="1:169" s="24" customFormat="1" x14ac:dyDescent="0.25">
      <c r="A68" s="6" t="s">
        <v>52</v>
      </c>
      <c r="B68" s="139">
        <v>300</v>
      </c>
      <c r="C68" s="8">
        <v>100</v>
      </c>
      <c r="D68" s="211">
        <v>12</v>
      </c>
      <c r="E68" s="10">
        <f t="shared" si="2"/>
        <v>4</v>
      </c>
      <c r="F68" s="11">
        <f t="shared" si="3"/>
        <v>1200</v>
      </c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  <c r="EE68" s="16"/>
      <c r="EF68" s="16"/>
      <c r="EG68" s="16"/>
      <c r="EH68" s="16"/>
      <c r="EI68" s="16"/>
      <c r="EJ68" s="16"/>
      <c r="EK68" s="16"/>
      <c r="EL68" s="16"/>
      <c r="EM68" s="16"/>
      <c r="EN68" s="16"/>
      <c r="EO68" s="16"/>
      <c r="EP68" s="16"/>
      <c r="EQ68" s="16"/>
      <c r="ER68" s="16"/>
      <c r="ES68" s="16"/>
      <c r="ET68" s="16"/>
      <c r="EU68" s="16"/>
      <c r="EV68" s="16"/>
      <c r="EW68" s="16"/>
      <c r="EX68" s="16"/>
      <c r="EY68" s="16"/>
      <c r="EZ68" s="16"/>
      <c r="FA68" s="16"/>
      <c r="FB68" s="16"/>
      <c r="FC68" s="16"/>
      <c r="FD68" s="16"/>
      <c r="FE68" s="16"/>
      <c r="FF68" s="16"/>
      <c r="FG68" s="16"/>
      <c r="FH68" s="16"/>
      <c r="FI68" s="16"/>
      <c r="FJ68" s="16"/>
      <c r="FK68" s="16"/>
      <c r="FL68" s="16"/>
      <c r="FM68" s="16"/>
    </row>
    <row r="69" spans="1:169" s="24" customFormat="1" x14ac:dyDescent="0.25">
      <c r="A69" s="6" t="s">
        <v>53</v>
      </c>
      <c r="B69" s="139">
        <v>300</v>
      </c>
      <c r="C69" s="8">
        <v>99</v>
      </c>
      <c r="D69" s="211">
        <v>8.5</v>
      </c>
      <c r="E69" s="10">
        <f t="shared" si="2"/>
        <v>3</v>
      </c>
      <c r="F69" s="11">
        <f t="shared" si="3"/>
        <v>842</v>
      </c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  <c r="EE69" s="16"/>
      <c r="EF69" s="16"/>
      <c r="EG69" s="16"/>
      <c r="EH69" s="16"/>
      <c r="EI69" s="16"/>
      <c r="EJ69" s="16"/>
      <c r="EK69" s="16"/>
      <c r="EL69" s="16"/>
      <c r="EM69" s="16"/>
      <c r="EN69" s="16"/>
      <c r="EO69" s="16"/>
      <c r="EP69" s="16"/>
      <c r="EQ69" s="16"/>
      <c r="ER69" s="16"/>
      <c r="ES69" s="16"/>
      <c r="ET69" s="16"/>
      <c r="EU69" s="16"/>
      <c r="EV69" s="16"/>
      <c r="EW69" s="16"/>
      <c r="EX69" s="16"/>
      <c r="EY69" s="16"/>
      <c r="EZ69" s="16"/>
      <c r="FA69" s="16"/>
      <c r="FB69" s="16"/>
      <c r="FC69" s="16"/>
      <c r="FD69" s="16"/>
      <c r="FE69" s="16"/>
      <c r="FF69" s="16"/>
      <c r="FG69" s="16"/>
      <c r="FH69" s="16"/>
      <c r="FI69" s="16"/>
      <c r="FJ69" s="16"/>
      <c r="FK69" s="16"/>
      <c r="FL69" s="16"/>
      <c r="FM69" s="16"/>
    </row>
    <row r="70" spans="1:169" s="24" customFormat="1" x14ac:dyDescent="0.25">
      <c r="A70" s="6" t="s">
        <v>11</v>
      </c>
      <c r="B70" s="139">
        <v>300</v>
      </c>
      <c r="C70" s="8">
        <v>456</v>
      </c>
      <c r="D70" s="211">
        <v>7</v>
      </c>
      <c r="E70" s="10">
        <f t="shared" si="2"/>
        <v>11</v>
      </c>
      <c r="F70" s="11">
        <f t="shared" si="3"/>
        <v>3192</v>
      </c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  <c r="EE70" s="16"/>
      <c r="EF70" s="16"/>
      <c r="EG70" s="16"/>
      <c r="EH70" s="16"/>
      <c r="EI70" s="16"/>
      <c r="EJ70" s="16"/>
      <c r="EK70" s="16"/>
      <c r="EL70" s="16"/>
      <c r="EM70" s="16"/>
      <c r="EN70" s="16"/>
      <c r="EO70" s="16"/>
      <c r="EP70" s="16"/>
      <c r="EQ70" s="16"/>
      <c r="ER70" s="16"/>
      <c r="ES70" s="16"/>
      <c r="ET70" s="16"/>
      <c r="EU70" s="16"/>
      <c r="EV70" s="16"/>
      <c r="EW70" s="16"/>
      <c r="EX70" s="16"/>
      <c r="EY70" s="16"/>
      <c r="EZ70" s="16"/>
      <c r="FA70" s="16"/>
      <c r="FB70" s="16"/>
      <c r="FC70" s="16"/>
      <c r="FD70" s="16"/>
      <c r="FE70" s="16"/>
      <c r="FF70" s="16"/>
      <c r="FG70" s="16"/>
      <c r="FH70" s="16"/>
      <c r="FI70" s="16"/>
      <c r="FJ70" s="16"/>
      <c r="FK70" s="16"/>
      <c r="FL70" s="16"/>
      <c r="FM70" s="16"/>
    </row>
    <row r="71" spans="1:169" s="24" customFormat="1" x14ac:dyDescent="0.25">
      <c r="A71" s="6" t="s">
        <v>23</v>
      </c>
      <c r="B71" s="139">
        <v>300</v>
      </c>
      <c r="C71" s="8">
        <v>260</v>
      </c>
      <c r="D71" s="211">
        <v>6</v>
      </c>
      <c r="E71" s="10">
        <f t="shared" si="2"/>
        <v>5</v>
      </c>
      <c r="F71" s="11">
        <f t="shared" si="3"/>
        <v>1560</v>
      </c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  <c r="EE71" s="16"/>
      <c r="EF71" s="16"/>
      <c r="EG71" s="16"/>
      <c r="EH71" s="16"/>
      <c r="EI71" s="16"/>
      <c r="EJ71" s="16"/>
      <c r="EK71" s="16"/>
      <c r="EL71" s="16"/>
      <c r="EM71" s="16"/>
      <c r="EN71" s="16"/>
      <c r="EO71" s="16"/>
      <c r="EP71" s="16"/>
      <c r="EQ71" s="16"/>
      <c r="ER71" s="16"/>
      <c r="ES71" s="16"/>
      <c r="ET71" s="16"/>
      <c r="EU71" s="16"/>
      <c r="EV71" s="16"/>
      <c r="EW71" s="16"/>
      <c r="EX71" s="16"/>
      <c r="EY71" s="16"/>
      <c r="EZ71" s="16"/>
      <c r="FA71" s="16"/>
      <c r="FB71" s="16"/>
      <c r="FC71" s="16"/>
      <c r="FD71" s="16"/>
      <c r="FE71" s="16"/>
      <c r="FF71" s="16"/>
      <c r="FG71" s="16"/>
      <c r="FH71" s="16"/>
      <c r="FI71" s="16"/>
      <c r="FJ71" s="16"/>
      <c r="FK71" s="16"/>
      <c r="FL71" s="16"/>
      <c r="FM71" s="16"/>
    </row>
    <row r="72" spans="1:169" s="24" customFormat="1" x14ac:dyDescent="0.25">
      <c r="A72" s="6" t="s">
        <v>24</v>
      </c>
      <c r="B72" s="139">
        <v>300</v>
      </c>
      <c r="C72" s="8">
        <v>100</v>
      </c>
      <c r="D72" s="211">
        <v>7</v>
      </c>
      <c r="E72" s="10">
        <f t="shared" si="2"/>
        <v>2</v>
      </c>
      <c r="F72" s="11">
        <f t="shared" si="3"/>
        <v>700</v>
      </c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  <c r="EE72" s="16"/>
      <c r="EF72" s="16"/>
      <c r="EG72" s="16"/>
      <c r="EH72" s="16"/>
      <c r="EI72" s="16"/>
      <c r="EJ72" s="16"/>
      <c r="EK72" s="16"/>
      <c r="EL72" s="16"/>
      <c r="EM72" s="16"/>
      <c r="EN72" s="16"/>
      <c r="EO72" s="16"/>
      <c r="EP72" s="16"/>
      <c r="EQ72" s="16"/>
      <c r="ER72" s="16"/>
      <c r="ES72" s="16"/>
      <c r="ET72" s="16"/>
      <c r="EU72" s="16"/>
      <c r="EV72" s="16"/>
      <c r="EW72" s="16"/>
      <c r="EX72" s="16"/>
      <c r="EY72" s="16"/>
      <c r="EZ72" s="16"/>
      <c r="FA72" s="16"/>
      <c r="FB72" s="16"/>
      <c r="FC72" s="16"/>
      <c r="FD72" s="16"/>
      <c r="FE72" s="16"/>
      <c r="FF72" s="16"/>
      <c r="FG72" s="16"/>
      <c r="FH72" s="16"/>
      <c r="FI72" s="16"/>
      <c r="FJ72" s="16"/>
      <c r="FK72" s="16"/>
      <c r="FL72" s="16"/>
      <c r="FM72" s="16"/>
    </row>
    <row r="73" spans="1:169" s="24" customFormat="1" x14ac:dyDescent="0.25">
      <c r="A73" s="6" t="s">
        <v>25</v>
      </c>
      <c r="B73" s="139">
        <v>300</v>
      </c>
      <c r="C73" s="8">
        <v>120</v>
      </c>
      <c r="D73" s="211">
        <v>9.8000000000000007</v>
      </c>
      <c r="E73" s="10">
        <f t="shared" si="2"/>
        <v>4</v>
      </c>
      <c r="F73" s="11">
        <f t="shared" si="3"/>
        <v>1176</v>
      </c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  <c r="EE73" s="16"/>
      <c r="EF73" s="16"/>
      <c r="EG73" s="16"/>
      <c r="EH73" s="16"/>
      <c r="EI73" s="16"/>
      <c r="EJ73" s="16"/>
      <c r="EK73" s="16"/>
      <c r="EL73" s="16"/>
      <c r="EM73" s="16"/>
      <c r="EN73" s="16"/>
      <c r="EO73" s="16"/>
      <c r="EP73" s="16"/>
      <c r="EQ73" s="16"/>
      <c r="ER73" s="16"/>
      <c r="ES73" s="16"/>
      <c r="ET73" s="16"/>
      <c r="EU73" s="16"/>
      <c r="EV73" s="16"/>
      <c r="EW73" s="16"/>
      <c r="EX73" s="16"/>
      <c r="EY73" s="16"/>
      <c r="EZ73" s="16"/>
      <c r="FA73" s="16"/>
      <c r="FB73" s="16"/>
      <c r="FC73" s="16"/>
      <c r="FD73" s="16"/>
      <c r="FE73" s="16"/>
      <c r="FF73" s="16"/>
      <c r="FG73" s="16"/>
      <c r="FH73" s="16"/>
      <c r="FI73" s="16"/>
      <c r="FJ73" s="16"/>
      <c r="FK73" s="16"/>
      <c r="FL73" s="16"/>
      <c r="FM73" s="16"/>
    </row>
    <row r="74" spans="1:169" s="24" customFormat="1" x14ac:dyDescent="0.25">
      <c r="A74" s="6" t="s">
        <v>26</v>
      </c>
      <c r="B74" s="139">
        <v>300</v>
      </c>
      <c r="C74" s="8">
        <v>30</v>
      </c>
      <c r="D74" s="211">
        <v>28</v>
      </c>
      <c r="E74" s="10">
        <f t="shared" ref="E74" si="4">ROUND(F74/B74,0)</f>
        <v>3</v>
      </c>
      <c r="F74" s="11">
        <f t="shared" ref="F74" si="5">ROUND(C74*D74,0)</f>
        <v>840</v>
      </c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  <c r="EE74" s="16"/>
      <c r="EF74" s="16"/>
      <c r="EG74" s="16"/>
      <c r="EH74" s="16"/>
      <c r="EI74" s="16"/>
      <c r="EJ74" s="16"/>
      <c r="EK74" s="16"/>
      <c r="EL74" s="16"/>
      <c r="EM74" s="16"/>
      <c r="EN74" s="16"/>
      <c r="EO74" s="16"/>
      <c r="EP74" s="16"/>
      <c r="EQ74" s="16"/>
      <c r="ER74" s="16"/>
      <c r="ES74" s="16"/>
      <c r="ET74" s="16"/>
      <c r="EU74" s="16"/>
      <c r="EV74" s="16"/>
      <c r="EW74" s="16"/>
      <c r="EX74" s="16"/>
      <c r="EY74" s="16"/>
      <c r="EZ74" s="16"/>
      <c r="FA74" s="16"/>
      <c r="FB74" s="16"/>
      <c r="FC74" s="16"/>
      <c r="FD74" s="16"/>
      <c r="FE74" s="16"/>
      <c r="FF74" s="16"/>
      <c r="FG74" s="16"/>
      <c r="FH74" s="16"/>
      <c r="FI74" s="16"/>
      <c r="FJ74" s="16"/>
      <c r="FK74" s="16"/>
      <c r="FL74" s="16"/>
      <c r="FM74" s="16"/>
    </row>
    <row r="75" spans="1:169" s="24" customFormat="1" x14ac:dyDescent="0.25">
      <c r="A75" s="29" t="s">
        <v>9</v>
      </c>
      <c r="B75" s="139"/>
      <c r="C75" s="193">
        <f>SUM(C66:C74)</f>
        <v>1405</v>
      </c>
      <c r="D75" s="41">
        <f>F75/C75</f>
        <v>8.4768683274021353</v>
      </c>
      <c r="E75" s="193">
        <f t="shared" ref="E75:F75" si="6">SUM(E66:E74)</f>
        <v>40</v>
      </c>
      <c r="F75" s="193">
        <f t="shared" si="6"/>
        <v>11910</v>
      </c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  <c r="EE75" s="16"/>
      <c r="EF75" s="16"/>
      <c r="EG75" s="16"/>
      <c r="EH75" s="16"/>
      <c r="EI75" s="16"/>
      <c r="EJ75" s="16"/>
      <c r="EK75" s="16"/>
      <c r="EL75" s="16"/>
      <c r="EM75" s="16"/>
      <c r="EN75" s="16"/>
      <c r="EO75" s="16"/>
      <c r="EP75" s="16"/>
      <c r="EQ75" s="16"/>
      <c r="ER75" s="16"/>
      <c r="ES75" s="16"/>
      <c r="ET75" s="16"/>
      <c r="EU75" s="16"/>
      <c r="EV75" s="16"/>
      <c r="EW75" s="16"/>
      <c r="EX75" s="16"/>
      <c r="EY75" s="16"/>
      <c r="EZ75" s="16"/>
      <c r="FA75" s="16"/>
      <c r="FB75" s="16"/>
      <c r="FC75" s="16"/>
      <c r="FD75" s="16"/>
      <c r="FE75" s="16"/>
      <c r="FF75" s="16"/>
      <c r="FG75" s="16"/>
      <c r="FH75" s="16"/>
      <c r="FI75" s="16"/>
      <c r="FJ75" s="16"/>
      <c r="FK75" s="16"/>
      <c r="FL75" s="16"/>
      <c r="FM75" s="16"/>
    </row>
    <row r="76" spans="1:169" s="24" customFormat="1" x14ac:dyDescent="0.25">
      <c r="A76" s="30" t="s">
        <v>67</v>
      </c>
      <c r="B76" s="139"/>
      <c r="C76" s="193"/>
      <c r="D76" s="153"/>
      <c r="E76" s="193"/>
      <c r="F76" s="193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  <c r="EE76" s="16"/>
      <c r="EF76" s="16"/>
      <c r="EG76" s="16"/>
      <c r="EH76" s="16"/>
      <c r="EI76" s="16"/>
      <c r="EJ76" s="16"/>
      <c r="EK76" s="16"/>
      <c r="EL76" s="16"/>
      <c r="EM76" s="16"/>
      <c r="EN76" s="16"/>
      <c r="EO76" s="16"/>
      <c r="EP76" s="16"/>
      <c r="EQ76" s="16"/>
      <c r="ER76" s="16"/>
      <c r="ES76" s="16"/>
      <c r="ET76" s="16"/>
      <c r="EU76" s="16"/>
      <c r="EV76" s="16"/>
      <c r="EW76" s="16"/>
      <c r="EX76" s="16"/>
      <c r="EY76" s="16"/>
      <c r="EZ76" s="16"/>
      <c r="FA76" s="16"/>
      <c r="FB76" s="16"/>
      <c r="FC76" s="16"/>
      <c r="FD76" s="16"/>
      <c r="FE76" s="16"/>
      <c r="FF76" s="16"/>
      <c r="FG76" s="16"/>
      <c r="FH76" s="16"/>
      <c r="FI76" s="16"/>
      <c r="FJ76" s="16"/>
      <c r="FK76" s="16"/>
      <c r="FL76" s="16"/>
      <c r="FM76" s="16"/>
    </row>
    <row r="77" spans="1:169" s="24" customFormat="1" x14ac:dyDescent="0.25">
      <c r="A77" s="203" t="s">
        <v>36</v>
      </c>
      <c r="B77" s="139">
        <v>240</v>
      </c>
      <c r="C77" s="8">
        <v>1852</v>
      </c>
      <c r="D77" s="211">
        <v>8</v>
      </c>
      <c r="E77" s="10">
        <f>ROUND(F77/B77,0)</f>
        <v>62</v>
      </c>
      <c r="F77" s="11">
        <f>ROUND(C77*D77,0)</f>
        <v>14816</v>
      </c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  <c r="EE77" s="16"/>
      <c r="EF77" s="16"/>
      <c r="EG77" s="16"/>
      <c r="EH77" s="16"/>
      <c r="EI77" s="16"/>
      <c r="EJ77" s="16"/>
      <c r="EK77" s="16"/>
      <c r="EL77" s="16"/>
      <c r="EM77" s="16"/>
      <c r="EN77" s="16"/>
      <c r="EO77" s="16"/>
      <c r="EP77" s="16"/>
      <c r="EQ77" s="16"/>
      <c r="ER77" s="16"/>
      <c r="ES77" s="16"/>
      <c r="ET77" s="16"/>
      <c r="EU77" s="16"/>
      <c r="EV77" s="16"/>
      <c r="EW77" s="16"/>
      <c r="EX77" s="16"/>
      <c r="EY77" s="16"/>
      <c r="EZ77" s="16"/>
      <c r="FA77" s="16"/>
      <c r="FB77" s="16"/>
      <c r="FC77" s="16"/>
      <c r="FD77" s="16"/>
      <c r="FE77" s="16"/>
      <c r="FF77" s="16"/>
      <c r="FG77" s="16"/>
      <c r="FH77" s="16"/>
      <c r="FI77" s="16"/>
      <c r="FJ77" s="16"/>
      <c r="FK77" s="16"/>
      <c r="FL77" s="16"/>
      <c r="FM77" s="16"/>
    </row>
    <row r="78" spans="1:169" s="24" customFormat="1" x14ac:dyDescent="0.25">
      <c r="A78" s="203" t="s">
        <v>91</v>
      </c>
      <c r="B78" s="139">
        <v>239</v>
      </c>
      <c r="C78" s="321">
        <f>120-80</f>
        <v>40</v>
      </c>
      <c r="D78" s="211">
        <v>2.1</v>
      </c>
      <c r="E78" s="10">
        <f>ROUND(F78/B78,0)</f>
        <v>0</v>
      </c>
      <c r="F78" s="11">
        <f>ROUND(C78*D78,0)</f>
        <v>84</v>
      </c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  <c r="EE78" s="16"/>
      <c r="EF78" s="16"/>
      <c r="EG78" s="16"/>
      <c r="EH78" s="16"/>
      <c r="EI78" s="16"/>
      <c r="EJ78" s="16"/>
      <c r="EK78" s="16"/>
      <c r="EL78" s="16"/>
      <c r="EM78" s="16"/>
      <c r="EN78" s="16"/>
      <c r="EO78" s="16"/>
      <c r="EP78" s="16"/>
      <c r="EQ78" s="16"/>
      <c r="ER78" s="16"/>
      <c r="ES78" s="16"/>
      <c r="ET78" s="16"/>
      <c r="EU78" s="16"/>
      <c r="EV78" s="16"/>
      <c r="EW78" s="16"/>
      <c r="EX78" s="16"/>
      <c r="EY78" s="16"/>
      <c r="EZ78" s="16"/>
      <c r="FA78" s="16"/>
      <c r="FB78" s="16"/>
      <c r="FC78" s="16"/>
      <c r="FD78" s="16"/>
      <c r="FE78" s="16"/>
      <c r="FF78" s="16"/>
      <c r="FG78" s="16"/>
      <c r="FH78" s="16"/>
      <c r="FI78" s="16"/>
      <c r="FJ78" s="16"/>
      <c r="FK78" s="16"/>
      <c r="FL78" s="16"/>
      <c r="FM78" s="16"/>
    </row>
    <row r="79" spans="1:169" s="24" customFormat="1" x14ac:dyDescent="0.25">
      <c r="A79" s="203" t="s">
        <v>25</v>
      </c>
      <c r="B79" s="139">
        <v>240</v>
      </c>
      <c r="C79" s="321">
        <v>448</v>
      </c>
      <c r="D79" s="211">
        <v>8</v>
      </c>
      <c r="E79" s="322">
        <f>ROUND(F79/B79,0)</f>
        <v>15</v>
      </c>
      <c r="F79" s="11">
        <f>ROUND(C79*D79,0)</f>
        <v>3584</v>
      </c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  <c r="EE79" s="16"/>
      <c r="EF79" s="16"/>
      <c r="EG79" s="16"/>
      <c r="EH79" s="16"/>
      <c r="EI79" s="16"/>
      <c r="EJ79" s="16"/>
      <c r="EK79" s="16"/>
      <c r="EL79" s="16"/>
      <c r="EM79" s="16"/>
      <c r="EN79" s="16"/>
      <c r="EO79" s="16"/>
      <c r="EP79" s="16"/>
      <c r="EQ79" s="16"/>
      <c r="ER79" s="16"/>
      <c r="ES79" s="16"/>
      <c r="ET79" s="16"/>
      <c r="EU79" s="16"/>
      <c r="EV79" s="16"/>
      <c r="EW79" s="16"/>
      <c r="EX79" s="16"/>
      <c r="EY79" s="16"/>
      <c r="EZ79" s="16"/>
      <c r="FA79" s="16"/>
      <c r="FB79" s="16"/>
      <c r="FC79" s="16"/>
      <c r="FD79" s="16"/>
      <c r="FE79" s="16"/>
      <c r="FF79" s="16"/>
      <c r="FG79" s="16"/>
      <c r="FH79" s="16"/>
      <c r="FI79" s="16"/>
      <c r="FJ79" s="16"/>
      <c r="FK79" s="16"/>
      <c r="FL79" s="16"/>
      <c r="FM79" s="16"/>
    </row>
    <row r="80" spans="1:169" s="24" customFormat="1" x14ac:dyDescent="0.25">
      <c r="A80" s="238" t="s">
        <v>111</v>
      </c>
      <c r="B80" s="323"/>
      <c r="C80" s="37">
        <f>SUM(C77:C79)</f>
        <v>2340</v>
      </c>
      <c r="D80" s="41">
        <f t="shared" ref="D80:D81" si="7">F80/C80</f>
        <v>7.8991452991452995</v>
      </c>
      <c r="E80" s="37">
        <f t="shared" ref="E80:F80" si="8">SUM(E77:E79)</f>
        <v>77</v>
      </c>
      <c r="F80" s="37">
        <f t="shared" si="8"/>
        <v>18484</v>
      </c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  <c r="EE80" s="16"/>
      <c r="EF80" s="16"/>
      <c r="EG80" s="16"/>
      <c r="EH80" s="16"/>
      <c r="EI80" s="16"/>
      <c r="EJ80" s="16"/>
      <c r="EK80" s="16"/>
      <c r="EL80" s="16"/>
      <c r="EM80" s="16"/>
      <c r="EN80" s="16"/>
      <c r="EO80" s="16"/>
      <c r="EP80" s="16"/>
      <c r="EQ80" s="16"/>
      <c r="ER80" s="16"/>
      <c r="ES80" s="16"/>
      <c r="ET80" s="16"/>
      <c r="EU80" s="16"/>
      <c r="EV80" s="16"/>
      <c r="EW80" s="16"/>
      <c r="EX80" s="16"/>
      <c r="EY80" s="16"/>
      <c r="EZ80" s="16"/>
      <c r="FA80" s="16"/>
      <c r="FB80" s="16"/>
      <c r="FC80" s="16"/>
      <c r="FD80" s="16"/>
      <c r="FE80" s="16"/>
      <c r="FF80" s="16"/>
      <c r="FG80" s="16"/>
      <c r="FH80" s="16"/>
      <c r="FI80" s="16"/>
      <c r="FJ80" s="16"/>
      <c r="FK80" s="16"/>
      <c r="FL80" s="16"/>
      <c r="FM80" s="16"/>
    </row>
    <row r="81" spans="1:169" ht="18.75" customHeight="1" x14ac:dyDescent="0.25">
      <c r="A81" s="121" t="s">
        <v>99</v>
      </c>
      <c r="B81" s="129"/>
      <c r="C81" s="40">
        <f>C75+C80</f>
        <v>3745</v>
      </c>
      <c r="D81" s="41">
        <f t="shared" si="7"/>
        <v>8.1158878504672902</v>
      </c>
      <c r="E81" s="40">
        <f>E75+E80</f>
        <v>117</v>
      </c>
      <c r="F81" s="40">
        <f>F75+F80</f>
        <v>30394</v>
      </c>
    </row>
    <row r="82" spans="1:169" ht="18.75" customHeight="1" x14ac:dyDescent="0.25">
      <c r="A82" s="273" t="s">
        <v>132</v>
      </c>
      <c r="B82" s="320"/>
      <c r="C82" s="87">
        <f>C83+C85</f>
        <v>10010</v>
      </c>
      <c r="D82" s="41"/>
      <c r="E82" s="87"/>
      <c r="F82" s="91"/>
    </row>
    <row r="83" spans="1:169" ht="18.75" customHeight="1" x14ac:dyDescent="0.25">
      <c r="A83" s="273" t="s">
        <v>127</v>
      </c>
      <c r="B83" s="320"/>
      <c r="C83" s="87">
        <f>C84</f>
        <v>10000</v>
      </c>
      <c r="D83" s="324"/>
      <c r="E83" s="325"/>
      <c r="F83" s="326"/>
    </row>
    <row r="84" spans="1:169" ht="18.75" customHeight="1" x14ac:dyDescent="0.25">
      <c r="A84" s="274" t="s">
        <v>128</v>
      </c>
      <c r="B84" s="320"/>
      <c r="C84" s="8">
        <v>10000</v>
      </c>
      <c r="D84" s="41"/>
      <c r="E84" s="87"/>
      <c r="F84" s="91"/>
    </row>
    <row r="85" spans="1:169" ht="18.75" customHeight="1" x14ac:dyDescent="0.25">
      <c r="A85" s="273" t="s">
        <v>129</v>
      </c>
      <c r="B85" s="320"/>
      <c r="C85" s="87">
        <f>C86+C87</f>
        <v>10</v>
      </c>
      <c r="D85" s="41"/>
      <c r="E85" s="87"/>
      <c r="F85" s="91"/>
    </row>
    <row r="86" spans="1:169" ht="30" customHeight="1" x14ac:dyDescent="0.25">
      <c r="A86" s="275" t="s">
        <v>130</v>
      </c>
      <c r="B86" s="320"/>
      <c r="C86" s="8">
        <f>15-5</f>
        <v>10</v>
      </c>
      <c r="D86" s="41"/>
      <c r="E86" s="87"/>
      <c r="F86" s="91"/>
    </row>
    <row r="87" spans="1:169" ht="18.75" customHeight="1" thickBot="1" x14ac:dyDescent="0.3">
      <c r="A87" s="327" t="s">
        <v>131</v>
      </c>
      <c r="B87" s="328"/>
      <c r="C87" s="329"/>
      <c r="D87" s="330"/>
      <c r="E87" s="329"/>
      <c r="F87" s="331"/>
    </row>
    <row r="88" spans="1:169" s="148" customFormat="1" ht="15.75" customHeight="1" thickBot="1" x14ac:dyDescent="0.3">
      <c r="A88" s="58" t="s">
        <v>10</v>
      </c>
      <c r="B88" s="332"/>
      <c r="C88" s="332"/>
      <c r="D88" s="332"/>
      <c r="E88" s="332"/>
      <c r="F88" s="332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4"/>
      <c r="AS88" s="24"/>
      <c r="AT88" s="24"/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  <c r="EM88" s="24"/>
      <c r="EN88" s="24"/>
      <c r="EO88" s="24"/>
      <c r="EP88" s="24"/>
      <c r="EQ88" s="24"/>
      <c r="ER88" s="24"/>
      <c r="ES88" s="24"/>
      <c r="ET88" s="24"/>
      <c r="EU88" s="24"/>
      <c r="EV88" s="24"/>
      <c r="EW88" s="24"/>
      <c r="EX88" s="24"/>
      <c r="EY88" s="24"/>
      <c r="EZ88" s="24"/>
      <c r="FA88" s="24"/>
      <c r="FB88" s="24"/>
      <c r="FC88" s="24"/>
      <c r="FD88" s="24"/>
      <c r="FE88" s="24"/>
      <c r="FF88" s="24"/>
      <c r="FG88" s="24"/>
      <c r="FH88" s="24"/>
      <c r="FI88" s="24"/>
      <c r="FJ88" s="24"/>
      <c r="FK88" s="24"/>
      <c r="FL88" s="24"/>
      <c r="FM88" s="24"/>
    </row>
  </sheetData>
  <autoFilter ref="A7:FM88"/>
  <mergeCells count="7">
    <mergeCell ref="G8:H8"/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="85" zoomScaleNormal="85" zoomScaleSheetLayoutView="9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B20" sqref="B20"/>
    </sheetView>
  </sheetViews>
  <sheetFormatPr defaultColWidth="11.42578125" defaultRowHeight="15" x14ac:dyDescent="0.25"/>
  <cols>
    <col min="1" max="1" width="46.140625" style="16" customWidth="1"/>
    <col min="2" max="2" width="10.85546875" style="16" customWidth="1"/>
    <col min="3" max="3" width="15.5703125" style="16" customWidth="1"/>
    <col min="4" max="4" width="10.85546875" style="16" customWidth="1"/>
    <col min="5" max="5" width="10.28515625" style="16" customWidth="1"/>
    <col min="6" max="6" width="11.42578125" style="16" customWidth="1"/>
    <col min="7" max="16384" width="11.42578125" style="16"/>
  </cols>
  <sheetData>
    <row r="1" spans="1:7" s="14" customFormat="1" ht="10.5" customHeight="1" x14ac:dyDescent="0.25">
      <c r="D1" s="308"/>
      <c r="E1" s="309"/>
    </row>
    <row r="2" spans="1:7" s="14" customFormat="1" ht="17.25" customHeight="1" x14ac:dyDescent="0.25">
      <c r="A2" s="609" t="s">
        <v>220</v>
      </c>
      <c r="B2" s="609"/>
      <c r="C2" s="609"/>
      <c r="D2" s="609"/>
      <c r="E2" s="609"/>
      <c r="F2" s="609"/>
    </row>
    <row r="3" spans="1:7" ht="16.5" customHeight="1" thickBot="1" x14ac:dyDescent="0.3">
      <c r="A3" s="618"/>
      <c r="B3" s="618"/>
      <c r="C3" s="618"/>
      <c r="D3" s="618"/>
      <c r="E3" s="618"/>
      <c r="F3" s="618"/>
    </row>
    <row r="4" spans="1:7" ht="29.2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7" ht="15" customHeight="1" x14ac:dyDescent="0.3">
      <c r="A5" s="18"/>
      <c r="B5" s="601"/>
      <c r="C5" s="621"/>
      <c r="D5" s="607"/>
      <c r="E5" s="601"/>
      <c r="F5" s="604"/>
    </row>
    <row r="6" spans="1:7" ht="49.5" customHeight="1" thickBot="1" x14ac:dyDescent="0.3">
      <c r="A6" s="19" t="s">
        <v>3</v>
      </c>
      <c r="B6" s="602"/>
      <c r="C6" s="622"/>
      <c r="D6" s="608"/>
      <c r="E6" s="602"/>
      <c r="F6" s="605"/>
    </row>
    <row r="7" spans="1:7" ht="15.75" thickBot="1" x14ac:dyDescent="0.3">
      <c r="A7" s="20">
        <v>1</v>
      </c>
      <c r="B7" s="21">
        <v>2</v>
      </c>
      <c r="C7" s="21">
        <v>3</v>
      </c>
      <c r="D7" s="21">
        <v>6</v>
      </c>
      <c r="E7" s="20">
        <v>7</v>
      </c>
      <c r="F7" s="21"/>
    </row>
    <row r="8" spans="1:7" ht="22.5" customHeight="1" x14ac:dyDescent="0.25">
      <c r="A8" s="310" t="s">
        <v>137</v>
      </c>
      <c r="B8" s="310"/>
      <c r="C8" s="310"/>
      <c r="D8" s="133"/>
      <c r="E8" s="133"/>
      <c r="F8" s="311"/>
    </row>
    <row r="9" spans="1:7" x14ac:dyDescent="0.25">
      <c r="A9" s="67" t="s">
        <v>4</v>
      </c>
      <c r="B9" s="67"/>
      <c r="C9" s="67"/>
      <c r="D9" s="68"/>
      <c r="E9" s="68"/>
      <c r="F9" s="171"/>
    </row>
    <row r="10" spans="1:7" x14ac:dyDescent="0.25">
      <c r="A10" s="70" t="s">
        <v>21</v>
      </c>
      <c r="B10" s="171">
        <v>340</v>
      </c>
      <c r="C10" s="171">
        <v>265</v>
      </c>
      <c r="D10" s="211">
        <v>10</v>
      </c>
      <c r="E10" s="171">
        <f t="shared" ref="E10:E15" si="0">ROUND(F10/B10,0)</f>
        <v>8</v>
      </c>
      <c r="F10" s="11">
        <f t="shared" ref="F10:F15" si="1">ROUND(C10*D10,0)</f>
        <v>2650</v>
      </c>
      <c r="G10" s="89"/>
    </row>
    <row r="11" spans="1:7" x14ac:dyDescent="0.25">
      <c r="A11" s="70" t="s">
        <v>11</v>
      </c>
      <c r="B11" s="171">
        <v>340</v>
      </c>
      <c r="C11" s="171">
        <v>130</v>
      </c>
      <c r="D11" s="211">
        <v>10</v>
      </c>
      <c r="E11" s="171">
        <f t="shared" si="0"/>
        <v>4</v>
      </c>
      <c r="F11" s="11">
        <f t="shared" si="1"/>
        <v>1300</v>
      </c>
    </row>
    <row r="12" spans="1:7" x14ac:dyDescent="0.25">
      <c r="A12" s="70" t="s">
        <v>25</v>
      </c>
      <c r="B12" s="171">
        <v>320</v>
      </c>
      <c r="C12" s="171">
        <v>200</v>
      </c>
      <c r="D12" s="211">
        <v>9.5</v>
      </c>
      <c r="E12" s="171">
        <f t="shared" si="0"/>
        <v>6</v>
      </c>
      <c r="F12" s="11">
        <f t="shared" si="1"/>
        <v>1900</v>
      </c>
    </row>
    <row r="13" spans="1:7" x14ac:dyDescent="0.25">
      <c r="A13" s="70" t="s">
        <v>27</v>
      </c>
      <c r="B13" s="171">
        <v>300</v>
      </c>
      <c r="C13" s="171">
        <v>20</v>
      </c>
      <c r="D13" s="211">
        <v>8</v>
      </c>
      <c r="E13" s="171">
        <f t="shared" si="0"/>
        <v>1</v>
      </c>
      <c r="F13" s="11">
        <f t="shared" si="1"/>
        <v>160</v>
      </c>
    </row>
    <row r="14" spans="1:7" x14ac:dyDescent="0.25">
      <c r="A14" s="70" t="s">
        <v>23</v>
      </c>
      <c r="B14" s="171">
        <v>340</v>
      </c>
      <c r="C14" s="171">
        <v>55</v>
      </c>
      <c r="D14" s="211">
        <v>7.5</v>
      </c>
      <c r="E14" s="171">
        <f t="shared" si="0"/>
        <v>1</v>
      </c>
      <c r="F14" s="11">
        <f t="shared" si="1"/>
        <v>413</v>
      </c>
    </row>
    <row r="15" spans="1:7" x14ac:dyDescent="0.25">
      <c r="A15" s="70" t="s">
        <v>251</v>
      </c>
      <c r="B15" s="171">
        <v>330</v>
      </c>
      <c r="C15" s="171">
        <v>80</v>
      </c>
      <c r="D15" s="211">
        <v>12.5</v>
      </c>
      <c r="E15" s="171">
        <f t="shared" si="0"/>
        <v>3</v>
      </c>
      <c r="F15" s="11">
        <f t="shared" si="1"/>
        <v>1000</v>
      </c>
    </row>
    <row r="16" spans="1:7" s="24" customFormat="1" ht="14.25" x14ac:dyDescent="0.2">
      <c r="A16" s="96" t="s">
        <v>5</v>
      </c>
      <c r="B16" s="96"/>
      <c r="C16" s="85">
        <f>SUM(C10:C15)</f>
        <v>750</v>
      </c>
      <c r="D16" s="312">
        <f>F16/C16</f>
        <v>9.897333333333334</v>
      </c>
      <c r="E16" s="85">
        <f>SUM(E10:E15)</f>
        <v>23</v>
      </c>
      <c r="F16" s="85">
        <f>SUM(F10:F15)</f>
        <v>7423</v>
      </c>
      <c r="G16" s="90"/>
    </row>
    <row r="17" spans="1:8" s="79" customFormat="1" hidden="1" x14ac:dyDescent="0.25">
      <c r="A17" s="75" t="s">
        <v>151</v>
      </c>
      <c r="B17" s="76">
        <v>350</v>
      </c>
      <c r="C17" s="77"/>
      <c r="D17" s="78"/>
      <c r="E17" s="11"/>
      <c r="F17" s="77"/>
    </row>
    <row r="18" spans="1:8" s="79" customFormat="1" ht="14.25" hidden="1" x14ac:dyDescent="0.2">
      <c r="A18" s="80" t="s">
        <v>152</v>
      </c>
      <c r="B18" s="81"/>
      <c r="C18" s="82">
        <f t="shared" ref="C18" si="2">C16+C17</f>
        <v>750</v>
      </c>
      <c r="D18" s="83" t="e">
        <f>#REF!/#REF!</f>
        <v>#REF!</v>
      </c>
      <c r="E18" s="82">
        <f t="shared" ref="E18:F18" si="3">E16+E17</f>
        <v>23</v>
      </c>
      <c r="F18" s="82">
        <f t="shared" si="3"/>
        <v>7423</v>
      </c>
    </row>
    <row r="19" spans="1:8" s="24" customFormat="1" ht="14.25" customHeight="1" x14ac:dyDescent="0.25">
      <c r="A19" s="84" t="s">
        <v>154</v>
      </c>
      <c r="B19" s="84"/>
      <c r="C19" s="85"/>
      <c r="D19" s="85"/>
      <c r="E19" s="85"/>
      <c r="F19" s="154"/>
    </row>
    <row r="20" spans="1:8" s="24" customFormat="1" ht="31.5" customHeight="1" x14ac:dyDescent="0.25">
      <c r="A20" s="47" t="s">
        <v>240</v>
      </c>
      <c r="B20" s="87"/>
      <c r="C20" s="8">
        <f>SUM(C22,C23,C24,C25)+C21/2.7</f>
        <v>4400.3703703703704</v>
      </c>
      <c r="D20" s="155"/>
      <c r="E20" s="155"/>
      <c r="F20" s="154"/>
    </row>
    <row r="21" spans="1:8" s="24" customFormat="1" ht="15.75" customHeight="1" x14ac:dyDescent="0.25">
      <c r="A21" s="47" t="s">
        <v>215</v>
      </c>
      <c r="B21" s="48"/>
      <c r="C21" s="11">
        <v>1000</v>
      </c>
      <c r="D21" s="48"/>
      <c r="E21" s="48"/>
      <c r="F21" s="48"/>
    </row>
    <row r="22" spans="1:8" s="24" customFormat="1" ht="15.75" customHeight="1" x14ac:dyDescent="0.25">
      <c r="A22" s="46" t="s">
        <v>155</v>
      </c>
      <c r="B22" s="87"/>
      <c r="C22" s="8"/>
      <c r="D22" s="155"/>
      <c r="E22" s="155"/>
      <c r="F22" s="154"/>
    </row>
    <row r="23" spans="1:8" s="24" customFormat="1" ht="15.75" customHeight="1" x14ac:dyDescent="0.25">
      <c r="A23" s="46" t="s">
        <v>156</v>
      </c>
      <c r="B23" s="87"/>
      <c r="C23" s="8"/>
      <c r="D23" s="155"/>
      <c r="E23" s="155"/>
      <c r="F23" s="154"/>
    </row>
    <row r="24" spans="1:8" s="24" customFormat="1" ht="15.75" customHeight="1" x14ac:dyDescent="0.25">
      <c r="A24" s="46" t="s">
        <v>157</v>
      </c>
      <c r="B24" s="87"/>
      <c r="C24" s="8">
        <v>30</v>
      </c>
      <c r="D24" s="155"/>
      <c r="E24" s="155"/>
      <c r="F24" s="154"/>
    </row>
    <row r="25" spans="1:8" s="24" customFormat="1" ht="15.75" customHeight="1" x14ac:dyDescent="0.25">
      <c r="A25" s="47" t="s">
        <v>158</v>
      </c>
      <c r="B25" s="87"/>
      <c r="C25" s="8">
        <v>4000</v>
      </c>
      <c r="D25" s="155"/>
      <c r="E25" s="155"/>
      <c r="F25" s="154"/>
    </row>
    <row r="26" spans="1:8" s="24" customFormat="1" ht="49.5" customHeight="1" x14ac:dyDescent="0.25">
      <c r="A26" s="47" t="s">
        <v>214</v>
      </c>
      <c r="B26" s="87"/>
      <c r="C26" s="77">
        <v>5</v>
      </c>
      <c r="D26" s="8"/>
      <c r="E26" s="8"/>
      <c r="F26" s="8"/>
      <c r="G26" s="88"/>
    </row>
    <row r="27" spans="1:8" s="24" customFormat="1" ht="15.75" customHeight="1" x14ac:dyDescent="0.25">
      <c r="A27" s="13" t="s">
        <v>101</v>
      </c>
      <c r="B27" s="87"/>
      <c r="C27" s="8">
        <f t="shared" ref="C27" si="4">C28+C29</f>
        <v>4500</v>
      </c>
      <c r="D27" s="155"/>
      <c r="E27" s="155"/>
      <c r="F27" s="154"/>
    </row>
    <row r="28" spans="1:8" s="24" customFormat="1" ht="15.75" customHeight="1" x14ac:dyDescent="0.25">
      <c r="A28" s="13" t="s">
        <v>203</v>
      </c>
      <c r="B28" s="87"/>
      <c r="C28" s="8">
        <v>3500</v>
      </c>
      <c r="D28" s="155"/>
      <c r="E28" s="155"/>
      <c r="F28" s="154"/>
      <c r="G28" s="122"/>
      <c r="H28" s="122"/>
    </row>
    <row r="29" spans="1:8" s="24" customFormat="1" ht="15.75" customHeight="1" x14ac:dyDescent="0.25">
      <c r="A29" s="13" t="s">
        <v>205</v>
      </c>
      <c r="B29" s="87"/>
      <c r="C29" s="77">
        <f t="shared" ref="C29" si="5">C30/8.5</f>
        <v>1000</v>
      </c>
      <c r="D29" s="155"/>
      <c r="E29" s="155"/>
      <c r="F29" s="154"/>
      <c r="G29" s="4"/>
      <c r="H29" s="4"/>
    </row>
    <row r="30" spans="1:8" s="24" customFormat="1" ht="15.75" customHeight="1" x14ac:dyDescent="0.25">
      <c r="A30" s="49" t="s">
        <v>204</v>
      </c>
      <c r="B30" s="87"/>
      <c r="C30" s="8">
        <v>8500</v>
      </c>
      <c r="D30" s="155"/>
      <c r="E30" s="155"/>
      <c r="F30" s="154"/>
      <c r="G30" s="90"/>
      <c r="H30" s="90"/>
    </row>
    <row r="31" spans="1:8" s="24" customFormat="1" ht="15.75" customHeight="1" x14ac:dyDescent="0.25">
      <c r="A31" s="51" t="s">
        <v>159</v>
      </c>
      <c r="B31" s="91"/>
      <c r="C31" s="52">
        <f t="shared" ref="C31" si="6">C20+ROUND(C28*3.2,0)+C30/3.9</f>
        <v>17779.857549857552</v>
      </c>
      <c r="D31" s="155"/>
      <c r="E31" s="155"/>
      <c r="F31" s="154"/>
    </row>
    <row r="32" spans="1:8" s="24" customFormat="1" ht="15.75" customHeight="1" x14ac:dyDescent="0.25">
      <c r="A32" s="84" t="s">
        <v>121</v>
      </c>
      <c r="B32" s="12"/>
      <c r="C32" s="11"/>
      <c r="D32" s="155"/>
      <c r="E32" s="155"/>
      <c r="F32" s="154"/>
    </row>
    <row r="33" spans="1:6" s="24" customFormat="1" ht="31.5" customHeight="1" x14ac:dyDescent="0.25">
      <c r="A33" s="47" t="s">
        <v>240</v>
      </c>
      <c r="B33" s="12"/>
      <c r="C33" s="11">
        <f>SUM(C34,C35,C42,C48,C49,C50)</f>
        <v>3358</v>
      </c>
      <c r="D33" s="155"/>
      <c r="E33" s="155"/>
      <c r="F33" s="154"/>
    </row>
    <row r="34" spans="1:6" s="24" customFormat="1" ht="15.75" customHeight="1" x14ac:dyDescent="0.25">
      <c r="A34" s="47" t="s">
        <v>155</v>
      </c>
      <c r="B34" s="12"/>
      <c r="C34" s="11"/>
      <c r="D34" s="155"/>
      <c r="E34" s="155"/>
      <c r="F34" s="154"/>
    </row>
    <row r="35" spans="1:6" s="24" customFormat="1" ht="15.75" customHeight="1" x14ac:dyDescent="0.25">
      <c r="A35" s="46" t="s">
        <v>160</v>
      </c>
      <c r="B35" s="12"/>
      <c r="C35" s="11">
        <f t="shared" ref="C35" si="7">C36+C37+C38+C40</f>
        <v>758</v>
      </c>
      <c r="D35" s="155"/>
      <c r="E35" s="155"/>
      <c r="F35" s="154"/>
    </row>
    <row r="36" spans="1:6" s="24" customFormat="1" ht="19.5" customHeight="1" x14ac:dyDescent="0.25">
      <c r="A36" s="92" t="s">
        <v>161</v>
      </c>
      <c r="B36" s="12"/>
      <c r="C36" s="8">
        <f>431-51</f>
        <v>380</v>
      </c>
      <c r="D36" s="155"/>
      <c r="E36" s="155"/>
      <c r="F36" s="154"/>
    </row>
    <row r="37" spans="1:6" s="24" customFormat="1" ht="15.75" customHeight="1" x14ac:dyDescent="0.25">
      <c r="A37" s="92" t="s">
        <v>162</v>
      </c>
      <c r="B37" s="12"/>
      <c r="C37" s="8">
        <v>111</v>
      </c>
      <c r="D37" s="155"/>
      <c r="E37" s="155"/>
      <c r="F37" s="154"/>
    </row>
    <row r="38" spans="1:6" s="24" customFormat="1" ht="30.75" customHeight="1" x14ac:dyDescent="0.25">
      <c r="A38" s="92" t="s">
        <v>163</v>
      </c>
      <c r="B38" s="12"/>
      <c r="C38" s="8">
        <v>45</v>
      </c>
      <c r="D38" s="155"/>
      <c r="E38" s="155"/>
      <c r="F38" s="154"/>
    </row>
    <row r="39" spans="1:6" s="24" customFormat="1" x14ac:dyDescent="0.25">
      <c r="A39" s="92" t="s">
        <v>164</v>
      </c>
      <c r="B39" s="12"/>
      <c r="C39" s="8">
        <v>4</v>
      </c>
      <c r="D39" s="155"/>
      <c r="E39" s="155"/>
      <c r="F39" s="154"/>
    </row>
    <row r="40" spans="1:6" s="24" customFormat="1" ht="30" x14ac:dyDescent="0.25">
      <c r="A40" s="92" t="s">
        <v>165</v>
      </c>
      <c r="B40" s="12"/>
      <c r="C40" s="8">
        <v>222</v>
      </c>
      <c r="D40" s="155"/>
      <c r="E40" s="155"/>
      <c r="F40" s="154"/>
    </row>
    <row r="41" spans="1:6" s="24" customFormat="1" x14ac:dyDescent="0.25">
      <c r="A41" s="92" t="s">
        <v>164</v>
      </c>
      <c r="B41" s="12"/>
      <c r="C41" s="93">
        <v>37</v>
      </c>
      <c r="D41" s="155"/>
      <c r="E41" s="155"/>
      <c r="F41" s="154"/>
    </row>
    <row r="42" spans="1:6" s="24" customFormat="1" ht="30" customHeight="1" x14ac:dyDescent="0.25">
      <c r="A42" s="46" t="s">
        <v>166</v>
      </c>
      <c r="B42" s="12"/>
      <c r="C42" s="11">
        <f t="shared" ref="C42" si="8">SUM(C43,C44,C46)</f>
        <v>2600</v>
      </c>
      <c r="D42" s="155"/>
      <c r="E42" s="155"/>
      <c r="F42" s="154"/>
    </row>
    <row r="43" spans="1:6" s="24" customFormat="1" ht="30" x14ac:dyDescent="0.25">
      <c r="A43" s="92" t="s">
        <v>167</v>
      </c>
      <c r="B43" s="12"/>
      <c r="C43" s="11">
        <f>300+100</f>
        <v>400</v>
      </c>
      <c r="D43" s="155"/>
      <c r="E43" s="155"/>
      <c r="F43" s="154"/>
    </row>
    <row r="44" spans="1:6" s="24" customFormat="1" ht="45" x14ac:dyDescent="0.25">
      <c r="A44" s="92" t="s">
        <v>168</v>
      </c>
      <c r="B44" s="12"/>
      <c r="C44" s="94">
        <v>2000</v>
      </c>
      <c r="D44" s="155"/>
      <c r="E44" s="155"/>
      <c r="F44" s="154"/>
    </row>
    <row r="45" spans="1:6" s="24" customFormat="1" x14ac:dyDescent="0.25">
      <c r="A45" s="92" t="s">
        <v>164</v>
      </c>
      <c r="B45" s="12"/>
      <c r="C45" s="94">
        <v>500</v>
      </c>
      <c r="D45" s="155"/>
      <c r="E45" s="155"/>
      <c r="F45" s="154"/>
    </row>
    <row r="46" spans="1:6" s="24" customFormat="1" ht="45" x14ac:dyDescent="0.25">
      <c r="A46" s="92" t="s">
        <v>169</v>
      </c>
      <c r="B46" s="12"/>
      <c r="C46" s="94">
        <v>200</v>
      </c>
      <c r="D46" s="155"/>
      <c r="E46" s="155"/>
      <c r="F46" s="154"/>
    </row>
    <row r="47" spans="1:6" s="24" customFormat="1" x14ac:dyDescent="0.25">
      <c r="A47" s="92" t="s">
        <v>164</v>
      </c>
      <c r="B47" s="12"/>
      <c r="C47" s="94">
        <v>100</v>
      </c>
      <c r="D47" s="155"/>
      <c r="E47" s="155"/>
      <c r="F47" s="154"/>
    </row>
    <row r="48" spans="1:6" s="24" customFormat="1" ht="31.5" customHeight="1" x14ac:dyDescent="0.25">
      <c r="A48" s="46" t="s">
        <v>170</v>
      </c>
      <c r="B48" s="12"/>
      <c r="C48" s="11"/>
      <c r="D48" s="155"/>
      <c r="E48" s="155"/>
      <c r="F48" s="154"/>
    </row>
    <row r="49" spans="1:8" s="24" customFormat="1" ht="15.75" customHeight="1" x14ac:dyDescent="0.25">
      <c r="A49" s="46" t="s">
        <v>171</v>
      </c>
      <c r="B49" s="12"/>
      <c r="C49" s="11"/>
      <c r="D49" s="155"/>
      <c r="E49" s="155"/>
      <c r="F49" s="154"/>
    </row>
    <row r="50" spans="1:8" s="24" customFormat="1" ht="15.75" customHeight="1" x14ac:dyDescent="0.25">
      <c r="A50" s="47" t="s">
        <v>172</v>
      </c>
      <c r="B50" s="12"/>
      <c r="C50" s="11"/>
      <c r="D50" s="155"/>
      <c r="E50" s="155"/>
      <c r="F50" s="154"/>
    </row>
    <row r="51" spans="1:8" s="24" customFormat="1" x14ac:dyDescent="0.25">
      <c r="A51" s="13" t="s">
        <v>101</v>
      </c>
      <c r="B51" s="87"/>
      <c r="C51" s="8"/>
      <c r="D51" s="155"/>
      <c r="E51" s="155"/>
      <c r="F51" s="154"/>
    </row>
    <row r="52" spans="1:8" s="24" customFormat="1" x14ac:dyDescent="0.25">
      <c r="A52" s="49" t="s">
        <v>118</v>
      </c>
      <c r="B52" s="87"/>
      <c r="C52" s="93"/>
      <c r="D52" s="155"/>
      <c r="E52" s="155"/>
      <c r="F52" s="154"/>
    </row>
    <row r="53" spans="1:8" s="24" customFormat="1" ht="30" x14ac:dyDescent="0.25">
      <c r="A53" s="13" t="s">
        <v>102</v>
      </c>
      <c r="B53" s="12"/>
      <c r="C53" s="11">
        <v>1900</v>
      </c>
      <c r="D53" s="155"/>
      <c r="E53" s="155"/>
      <c r="F53" s="154"/>
    </row>
    <row r="54" spans="1:8" s="24" customFormat="1" ht="15.75" customHeight="1" x14ac:dyDescent="0.25">
      <c r="A54" s="13" t="s">
        <v>173</v>
      </c>
      <c r="B54" s="12"/>
      <c r="C54" s="11"/>
      <c r="D54" s="155"/>
      <c r="E54" s="155"/>
      <c r="F54" s="154"/>
    </row>
    <row r="55" spans="1:8" s="24" customFormat="1" x14ac:dyDescent="0.25">
      <c r="A55" s="95"/>
      <c r="B55" s="12"/>
      <c r="C55" s="11"/>
      <c r="D55" s="155"/>
      <c r="E55" s="155"/>
      <c r="F55" s="154"/>
    </row>
    <row r="56" spans="1:8" s="24" customFormat="1" x14ac:dyDescent="0.25">
      <c r="A56" s="96" t="s">
        <v>120</v>
      </c>
      <c r="B56" s="12"/>
      <c r="C56" s="52">
        <f>C33+ROUND(C51*3.2,0)+C53</f>
        <v>5258</v>
      </c>
      <c r="D56" s="155"/>
      <c r="E56" s="155"/>
      <c r="F56" s="154"/>
    </row>
    <row r="57" spans="1:8" s="24" customFormat="1" x14ac:dyDescent="0.25">
      <c r="A57" s="97" t="s">
        <v>119</v>
      </c>
      <c r="B57" s="12"/>
      <c r="C57" s="52">
        <f>SUM(C31,C56)</f>
        <v>23037.857549857552</v>
      </c>
      <c r="D57" s="155"/>
      <c r="E57" s="155"/>
      <c r="F57" s="154"/>
      <c r="H57" s="136"/>
    </row>
    <row r="58" spans="1:8" s="24" customFormat="1" ht="15.75" x14ac:dyDescent="0.25">
      <c r="A58" s="313" t="s">
        <v>7</v>
      </c>
      <c r="B58" s="12"/>
      <c r="C58" s="11"/>
      <c r="D58" s="155"/>
      <c r="E58" s="155"/>
      <c r="F58" s="154"/>
    </row>
    <row r="59" spans="1:8" s="24" customFormat="1" x14ac:dyDescent="0.25">
      <c r="A59" s="124" t="s">
        <v>109</v>
      </c>
      <c r="B59" s="12"/>
      <c r="C59" s="11"/>
      <c r="D59" s="155"/>
      <c r="E59" s="155"/>
      <c r="F59" s="154"/>
    </row>
    <row r="60" spans="1:8" s="24" customFormat="1" x14ac:dyDescent="0.25">
      <c r="A60" s="70" t="s">
        <v>21</v>
      </c>
      <c r="B60" s="171">
        <v>300</v>
      </c>
      <c r="C60" s="171">
        <v>495</v>
      </c>
      <c r="D60" s="211">
        <v>11</v>
      </c>
      <c r="E60" s="171">
        <f>ROUND(F60/B60,0)</f>
        <v>18</v>
      </c>
      <c r="F60" s="11">
        <f>ROUND(C60*D60,0)</f>
        <v>5445</v>
      </c>
      <c r="H60" s="90"/>
    </row>
    <row r="61" spans="1:8" s="24" customFormat="1" x14ac:dyDescent="0.25">
      <c r="A61" s="70" t="s">
        <v>11</v>
      </c>
      <c r="B61" s="171">
        <v>300</v>
      </c>
      <c r="C61" s="171">
        <v>80</v>
      </c>
      <c r="D61" s="211">
        <v>9</v>
      </c>
      <c r="E61" s="171">
        <f>ROUND(F61/B61,0)</f>
        <v>2</v>
      </c>
      <c r="F61" s="11">
        <f>ROUND(C61*D61,0)</f>
        <v>720</v>
      </c>
    </row>
    <row r="62" spans="1:8" s="24" customFormat="1" x14ac:dyDescent="0.25">
      <c r="A62" s="29" t="s">
        <v>9</v>
      </c>
      <c r="B62" s="30"/>
      <c r="C62" s="73">
        <f t="shared" ref="C62" si="9">C60+C61</f>
        <v>575</v>
      </c>
      <c r="D62" s="312">
        <f>F62/C62</f>
        <v>10.721739130434782</v>
      </c>
      <c r="E62" s="154">
        <f>E60+E61</f>
        <v>20</v>
      </c>
      <c r="F62" s="154">
        <f>F60+F61</f>
        <v>6165</v>
      </c>
      <c r="H62" s="136"/>
    </row>
    <row r="63" spans="1:8" s="24" customFormat="1" x14ac:dyDescent="0.25">
      <c r="A63" s="30" t="s">
        <v>67</v>
      </c>
      <c r="B63" s="30"/>
      <c r="C63" s="73"/>
      <c r="D63" s="312"/>
      <c r="E63" s="154"/>
      <c r="F63" s="154"/>
    </row>
    <row r="64" spans="1:8" s="24" customFormat="1" x14ac:dyDescent="0.25">
      <c r="A64" s="203" t="s">
        <v>36</v>
      </c>
      <c r="B64" s="171">
        <v>240</v>
      </c>
      <c r="C64" s="171">
        <v>15</v>
      </c>
      <c r="D64" s="211">
        <v>8</v>
      </c>
      <c r="E64" s="171">
        <f>ROUND(F64/B64,0)</f>
        <v>1</v>
      </c>
      <c r="F64" s="11">
        <f>ROUND(C64*D64,0)</f>
        <v>120</v>
      </c>
    </row>
    <row r="65" spans="1:6" s="24" customFormat="1" x14ac:dyDescent="0.25">
      <c r="A65" s="238" t="s">
        <v>111</v>
      </c>
      <c r="B65" s="314"/>
      <c r="C65" s="180">
        <f t="shared" ref="C65" si="10">C64</f>
        <v>15</v>
      </c>
      <c r="D65" s="315">
        <f t="shared" ref="D65:F65" si="11">D64</f>
        <v>8</v>
      </c>
      <c r="E65" s="180">
        <f t="shared" si="11"/>
        <v>1</v>
      </c>
      <c r="F65" s="180">
        <f t="shared" si="11"/>
        <v>120</v>
      </c>
    </row>
    <row r="66" spans="1:6" ht="19.5" customHeight="1" x14ac:dyDescent="0.25">
      <c r="A66" s="197" t="s">
        <v>99</v>
      </c>
      <c r="B66" s="314"/>
      <c r="C66" s="73">
        <f t="shared" ref="C66" si="12">C62+C65</f>
        <v>590</v>
      </c>
      <c r="D66" s="312">
        <f>F66/C66</f>
        <v>10.652542372881356</v>
      </c>
      <c r="E66" s="154">
        <f>E62+E65</f>
        <v>21</v>
      </c>
      <c r="F66" s="154">
        <f>F62+F65</f>
        <v>6285</v>
      </c>
    </row>
    <row r="67" spans="1:6" s="24" customFormat="1" ht="18" customHeight="1" x14ac:dyDescent="0.25">
      <c r="A67" s="316" t="s">
        <v>132</v>
      </c>
      <c r="B67" s="314"/>
      <c r="C67" s="87">
        <f t="shared" ref="C67" si="13">C68+C70</f>
        <v>1502</v>
      </c>
      <c r="D67" s="111"/>
      <c r="E67" s="111"/>
      <c r="F67" s="111"/>
    </row>
    <row r="68" spans="1:6" x14ac:dyDescent="0.25">
      <c r="A68" s="72" t="s">
        <v>127</v>
      </c>
      <c r="B68" s="314"/>
      <c r="C68" s="87">
        <f t="shared" ref="C68" si="14">C69</f>
        <v>1500</v>
      </c>
      <c r="D68" s="111"/>
      <c r="E68" s="171"/>
      <c r="F68" s="111"/>
    </row>
    <row r="69" spans="1:6" x14ac:dyDescent="0.25">
      <c r="A69" s="114" t="s">
        <v>128</v>
      </c>
      <c r="B69" s="314"/>
      <c r="C69" s="8">
        <v>1500</v>
      </c>
      <c r="D69" s="111"/>
      <c r="E69" s="171"/>
      <c r="F69" s="111"/>
    </row>
    <row r="70" spans="1:6" x14ac:dyDescent="0.25">
      <c r="A70" s="72" t="s">
        <v>129</v>
      </c>
      <c r="B70" s="314"/>
      <c r="C70" s="142">
        <f t="shared" ref="C70" si="15">C71+C72</f>
        <v>2</v>
      </c>
      <c r="D70" s="111"/>
      <c r="E70" s="171"/>
      <c r="F70" s="111"/>
    </row>
    <row r="71" spans="1:6" ht="30" x14ac:dyDescent="0.25">
      <c r="A71" s="114" t="s">
        <v>130</v>
      </c>
      <c r="B71" s="314"/>
      <c r="C71" s="141">
        <v>2</v>
      </c>
      <c r="D71" s="111"/>
      <c r="E71" s="111"/>
      <c r="F71" s="111"/>
    </row>
    <row r="72" spans="1:6" ht="18.75" customHeight="1" thickBot="1" x14ac:dyDescent="0.3">
      <c r="A72" s="117" t="s">
        <v>131</v>
      </c>
      <c r="B72" s="118"/>
      <c r="C72" s="172"/>
      <c r="D72" s="118"/>
      <c r="E72" s="118"/>
      <c r="F72" s="118"/>
    </row>
    <row r="74" spans="1:6" x14ac:dyDescent="0.25">
      <c r="A74" s="16" t="s">
        <v>252</v>
      </c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fitToWidth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241"/>
  <sheetViews>
    <sheetView zoomScale="90" zoomScaleNormal="90" zoomScaleSheetLayoutView="75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46.5703125" style="158" customWidth="1"/>
    <col min="2" max="2" width="9.28515625" style="306" customWidth="1"/>
    <col min="3" max="3" width="13.140625" style="158" customWidth="1"/>
    <col min="4" max="4" width="11.5703125" style="158" customWidth="1"/>
    <col min="5" max="5" width="8.42578125" style="158" customWidth="1"/>
    <col min="6" max="6" width="9.7109375" style="158" customWidth="1"/>
    <col min="7" max="16384" width="11.42578125" style="158"/>
  </cols>
  <sheetData>
    <row r="1" spans="1:6" s="216" customFormat="1" ht="12.75" customHeight="1" x14ac:dyDescent="0.25">
      <c r="B1" s="278"/>
      <c r="D1" s="14"/>
      <c r="E1" s="15"/>
      <c r="F1" s="14"/>
    </row>
    <row r="2" spans="1:6" s="216" customFormat="1" ht="15" customHeight="1" x14ac:dyDescent="0.25">
      <c r="A2" s="609" t="s">
        <v>220</v>
      </c>
      <c r="B2" s="609"/>
      <c r="C2" s="609"/>
      <c r="D2" s="609"/>
      <c r="E2" s="609"/>
      <c r="F2" s="609"/>
    </row>
    <row r="3" spans="1:6" ht="19.5" customHeight="1" thickBot="1" x14ac:dyDescent="0.3">
      <c r="A3" s="618"/>
      <c r="B3" s="618"/>
      <c r="C3" s="618"/>
      <c r="D3" s="618"/>
      <c r="E3" s="618"/>
      <c r="F3" s="618"/>
    </row>
    <row r="4" spans="1:6" ht="31.5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6" ht="19.5" customHeight="1" x14ac:dyDescent="0.3">
      <c r="A5" s="18"/>
      <c r="B5" s="601"/>
      <c r="C5" s="621"/>
      <c r="D5" s="607"/>
      <c r="E5" s="601"/>
      <c r="F5" s="604"/>
    </row>
    <row r="6" spans="1:6" ht="38.25" customHeight="1" thickBot="1" x14ac:dyDescent="0.3">
      <c r="A6" s="19" t="s">
        <v>3</v>
      </c>
      <c r="B6" s="602"/>
      <c r="C6" s="622"/>
      <c r="D6" s="608"/>
      <c r="E6" s="602"/>
      <c r="F6" s="605"/>
    </row>
    <row r="7" spans="1:6" ht="15.75" thickBot="1" x14ac:dyDescent="0.3">
      <c r="A7" s="20">
        <v>1</v>
      </c>
      <c r="B7" s="21">
        <v>2</v>
      </c>
      <c r="C7" s="21">
        <v>3</v>
      </c>
      <c r="D7" s="21">
        <v>4</v>
      </c>
      <c r="E7" s="20">
        <v>5</v>
      </c>
      <c r="F7" s="21">
        <v>6</v>
      </c>
    </row>
    <row r="8" spans="1:6" s="256" customFormat="1" ht="29.25" x14ac:dyDescent="0.25">
      <c r="A8" s="279" t="s">
        <v>136</v>
      </c>
      <c r="B8" s="280"/>
      <c r="C8" s="219"/>
      <c r="D8" s="219"/>
      <c r="E8" s="219"/>
      <c r="F8" s="219"/>
    </row>
    <row r="9" spans="1:6" x14ac:dyDescent="0.25">
      <c r="A9" s="281" t="s">
        <v>4</v>
      </c>
      <c r="B9" s="165"/>
      <c r="C9" s="221"/>
      <c r="D9" s="71"/>
      <c r="E9" s="71"/>
      <c r="F9" s="71"/>
    </row>
    <row r="10" spans="1:6" x14ac:dyDescent="0.25">
      <c r="A10" s="282" t="s">
        <v>21</v>
      </c>
      <c r="B10" s="163">
        <v>340</v>
      </c>
      <c r="C10" s="71">
        <v>790</v>
      </c>
      <c r="D10" s="283">
        <v>8.5</v>
      </c>
      <c r="E10" s="163">
        <f t="shared" ref="E10:E18" si="0">ROUND(F10/B10,0)</f>
        <v>20</v>
      </c>
      <c r="F10" s="11">
        <f t="shared" ref="F10:F18" si="1">ROUND(C10*D10,0)</f>
        <v>6715</v>
      </c>
    </row>
    <row r="11" spans="1:6" x14ac:dyDescent="0.25">
      <c r="A11" s="282" t="s">
        <v>52</v>
      </c>
      <c r="B11" s="163">
        <v>340</v>
      </c>
      <c r="C11" s="71">
        <v>334</v>
      </c>
      <c r="D11" s="283">
        <v>9</v>
      </c>
      <c r="E11" s="163">
        <f t="shared" si="0"/>
        <v>9</v>
      </c>
      <c r="F11" s="11">
        <f t="shared" si="1"/>
        <v>3006</v>
      </c>
    </row>
    <row r="12" spans="1:6" x14ac:dyDescent="0.25">
      <c r="A12" s="282" t="s">
        <v>11</v>
      </c>
      <c r="B12" s="163">
        <v>340</v>
      </c>
      <c r="C12" s="71">
        <v>700</v>
      </c>
      <c r="D12" s="283">
        <v>8.5</v>
      </c>
      <c r="E12" s="163">
        <f t="shared" si="0"/>
        <v>18</v>
      </c>
      <c r="F12" s="11">
        <f t="shared" si="1"/>
        <v>5950</v>
      </c>
    </row>
    <row r="13" spans="1:6" x14ac:dyDescent="0.25">
      <c r="A13" s="282" t="s">
        <v>53</v>
      </c>
      <c r="B13" s="163">
        <v>340</v>
      </c>
      <c r="C13" s="71">
        <v>265</v>
      </c>
      <c r="D13" s="283">
        <v>8.8000000000000007</v>
      </c>
      <c r="E13" s="163">
        <f t="shared" si="0"/>
        <v>7</v>
      </c>
      <c r="F13" s="11">
        <f t="shared" si="1"/>
        <v>2332</v>
      </c>
    </row>
    <row r="14" spans="1:6" s="16" customFormat="1" x14ac:dyDescent="0.25">
      <c r="A14" s="70" t="s">
        <v>26</v>
      </c>
      <c r="B14" s="163">
        <v>270</v>
      </c>
      <c r="C14" s="23">
        <v>370</v>
      </c>
      <c r="D14" s="284">
        <v>5.2</v>
      </c>
      <c r="E14" s="163">
        <f t="shared" si="0"/>
        <v>7</v>
      </c>
      <c r="F14" s="11">
        <f t="shared" si="1"/>
        <v>1924</v>
      </c>
    </row>
    <row r="15" spans="1:6" x14ac:dyDescent="0.25">
      <c r="A15" s="282" t="s">
        <v>23</v>
      </c>
      <c r="B15" s="163">
        <v>340</v>
      </c>
      <c r="C15" s="71">
        <v>220</v>
      </c>
      <c r="D15" s="283">
        <v>6</v>
      </c>
      <c r="E15" s="163">
        <f t="shared" si="0"/>
        <v>4</v>
      </c>
      <c r="F15" s="11">
        <f t="shared" si="1"/>
        <v>1320</v>
      </c>
    </row>
    <row r="16" spans="1:6" x14ac:dyDescent="0.25">
      <c r="A16" s="282" t="s">
        <v>27</v>
      </c>
      <c r="B16" s="163">
        <v>300</v>
      </c>
      <c r="C16" s="71">
        <v>120</v>
      </c>
      <c r="D16" s="283">
        <v>5.6</v>
      </c>
      <c r="E16" s="163">
        <f t="shared" si="0"/>
        <v>2</v>
      </c>
      <c r="F16" s="11">
        <f t="shared" si="1"/>
        <v>672</v>
      </c>
    </row>
    <row r="17" spans="1:8" x14ac:dyDescent="0.25">
      <c r="A17" s="282" t="s">
        <v>24</v>
      </c>
      <c r="B17" s="163">
        <v>340</v>
      </c>
      <c r="C17" s="224">
        <v>100</v>
      </c>
      <c r="D17" s="285">
        <v>7</v>
      </c>
      <c r="E17" s="163">
        <f t="shared" si="0"/>
        <v>2</v>
      </c>
      <c r="F17" s="11">
        <f t="shared" si="1"/>
        <v>700</v>
      </c>
    </row>
    <row r="18" spans="1:8" x14ac:dyDescent="0.25">
      <c r="A18" s="282" t="s">
        <v>25</v>
      </c>
      <c r="B18" s="163">
        <v>320</v>
      </c>
      <c r="C18" s="286">
        <v>330</v>
      </c>
      <c r="D18" s="283">
        <v>7.5</v>
      </c>
      <c r="E18" s="163">
        <f t="shared" si="0"/>
        <v>8</v>
      </c>
      <c r="F18" s="11">
        <f t="shared" si="1"/>
        <v>2475</v>
      </c>
    </row>
    <row r="19" spans="1:8" s="229" customFormat="1" x14ac:dyDescent="0.25">
      <c r="A19" s="287" t="s">
        <v>5</v>
      </c>
      <c r="B19" s="163"/>
      <c r="C19" s="288">
        <f>SUM(C10:C18)</f>
        <v>3229</v>
      </c>
      <c r="D19" s="289">
        <f>F19/C19</f>
        <v>7.7714462681944871</v>
      </c>
      <c r="E19" s="288">
        <f>SUM(E10:E18)</f>
        <v>77</v>
      </c>
      <c r="F19" s="288">
        <f>SUM(F10:F18)</f>
        <v>25094</v>
      </c>
    </row>
    <row r="20" spans="1:8" s="79" customFormat="1" x14ac:dyDescent="0.25">
      <c r="A20" s="75"/>
      <c r="B20" s="290"/>
      <c r="C20" s="77"/>
      <c r="D20" s="78"/>
      <c r="E20" s="11"/>
      <c r="F20" s="77"/>
    </row>
    <row r="21" spans="1:8" s="79" customFormat="1" ht="14.25" x14ac:dyDescent="0.2">
      <c r="A21" s="80"/>
      <c r="B21" s="291"/>
      <c r="C21" s="82"/>
      <c r="D21" s="289"/>
      <c r="E21" s="82"/>
      <c r="F21" s="82"/>
    </row>
    <row r="22" spans="1:8" s="24" customFormat="1" ht="21" customHeight="1" x14ac:dyDescent="0.25">
      <c r="A22" s="84" t="s">
        <v>154</v>
      </c>
      <c r="B22" s="84"/>
      <c r="C22" s="85"/>
      <c r="D22" s="85"/>
      <c r="E22" s="85"/>
      <c r="F22" s="154"/>
    </row>
    <row r="23" spans="1:8" s="24" customFormat="1" ht="33" customHeight="1" x14ac:dyDescent="0.25">
      <c r="A23" s="47" t="s">
        <v>240</v>
      </c>
      <c r="B23" s="87"/>
      <c r="C23" s="8">
        <f>SUM(C25,C26,C27,C28)+C24/2.7</f>
        <v>21898.518518518518</v>
      </c>
      <c r="D23" s="155"/>
      <c r="E23" s="155"/>
      <c r="F23" s="154"/>
    </row>
    <row r="24" spans="1:8" s="24" customFormat="1" ht="15.75" customHeight="1" x14ac:dyDescent="0.25">
      <c r="A24" s="47" t="s">
        <v>215</v>
      </c>
      <c r="B24" s="48"/>
      <c r="C24" s="11">
        <v>1400</v>
      </c>
      <c r="D24" s="48"/>
      <c r="E24" s="48"/>
      <c r="F24" s="48"/>
    </row>
    <row r="25" spans="1:8" s="24" customFormat="1" ht="15.75" customHeight="1" x14ac:dyDescent="0.25">
      <c r="A25" s="46" t="s">
        <v>155</v>
      </c>
      <c r="B25" s="87"/>
      <c r="C25" s="8"/>
      <c r="D25" s="155"/>
      <c r="E25" s="155"/>
      <c r="F25" s="154"/>
    </row>
    <row r="26" spans="1:8" s="24" customFormat="1" ht="15.75" customHeight="1" x14ac:dyDescent="0.25">
      <c r="A26" s="46" t="s">
        <v>156</v>
      </c>
      <c r="B26" s="87"/>
      <c r="C26" s="8">
        <v>1650</v>
      </c>
      <c r="D26" s="155"/>
      <c r="E26" s="155"/>
      <c r="F26" s="154"/>
    </row>
    <row r="27" spans="1:8" s="24" customFormat="1" ht="15.75" customHeight="1" x14ac:dyDescent="0.25">
      <c r="A27" s="46" t="s">
        <v>157</v>
      </c>
      <c r="B27" s="87"/>
      <c r="C27" s="8">
        <v>180</v>
      </c>
      <c r="D27" s="155"/>
      <c r="E27" s="155"/>
      <c r="F27" s="154"/>
    </row>
    <row r="28" spans="1:8" s="24" customFormat="1" ht="15.75" customHeight="1" x14ac:dyDescent="0.25">
      <c r="A28" s="47" t="s">
        <v>158</v>
      </c>
      <c r="B28" s="87"/>
      <c r="C28" s="8">
        <v>19550</v>
      </c>
      <c r="D28" s="155"/>
      <c r="E28" s="155"/>
      <c r="F28" s="154"/>
    </row>
    <row r="29" spans="1:8" s="24" customFormat="1" ht="42" customHeight="1" x14ac:dyDescent="0.25">
      <c r="A29" s="47" t="s">
        <v>214</v>
      </c>
      <c r="B29" s="87"/>
      <c r="C29" s="77">
        <v>0</v>
      </c>
      <c r="D29" s="8"/>
      <c r="E29" s="8"/>
      <c r="F29" s="8"/>
      <c r="G29" s="88"/>
    </row>
    <row r="30" spans="1:8" x14ac:dyDescent="0.25">
      <c r="A30" s="13" t="s">
        <v>101</v>
      </c>
      <c r="B30" s="292"/>
      <c r="C30" s="11">
        <f>C31+C32</f>
        <v>23185.882352941175</v>
      </c>
      <c r="D30" s="157"/>
      <c r="E30" s="157"/>
      <c r="F30" s="157"/>
    </row>
    <row r="31" spans="1:8" x14ac:dyDescent="0.25">
      <c r="A31" s="13" t="s">
        <v>203</v>
      </c>
      <c r="B31" s="292"/>
      <c r="C31" s="77">
        <v>21000</v>
      </c>
      <c r="D31" s="157"/>
      <c r="E31" s="157"/>
      <c r="F31" s="157"/>
      <c r="G31" s="122"/>
      <c r="H31" s="122"/>
    </row>
    <row r="32" spans="1:8" x14ac:dyDescent="0.25">
      <c r="A32" s="13" t="s">
        <v>205</v>
      </c>
      <c r="B32" s="292"/>
      <c r="C32" s="77">
        <f>C33/8.5</f>
        <v>2185.8823529411766</v>
      </c>
      <c r="D32" s="157"/>
      <c r="E32" s="157"/>
      <c r="F32" s="157"/>
      <c r="G32" s="4"/>
      <c r="H32" s="4"/>
    </row>
    <row r="33" spans="1:8" x14ac:dyDescent="0.25">
      <c r="A33" s="49" t="s">
        <v>204</v>
      </c>
      <c r="B33" s="87"/>
      <c r="C33" s="8">
        <v>18580</v>
      </c>
      <c r="D33" s="157"/>
      <c r="E33" s="157"/>
      <c r="F33" s="157"/>
      <c r="G33" s="90"/>
      <c r="H33" s="90"/>
    </row>
    <row r="34" spans="1:8" x14ac:dyDescent="0.25">
      <c r="A34" s="51" t="s">
        <v>159</v>
      </c>
      <c r="B34" s="91"/>
      <c r="C34" s="52">
        <f>C23+ROUND(C31*3.2,0)+C33/3.9</f>
        <v>93862.621082621074</v>
      </c>
      <c r="D34" s="157"/>
      <c r="E34" s="157"/>
      <c r="F34" s="157"/>
    </row>
    <row r="35" spans="1:8" x14ac:dyDescent="0.25">
      <c r="A35" s="84" t="s">
        <v>121</v>
      </c>
      <c r="B35" s="12"/>
      <c r="C35" s="11"/>
      <c r="D35" s="157"/>
      <c r="E35" s="157"/>
      <c r="F35" s="157"/>
    </row>
    <row r="36" spans="1:8" ht="30" x14ac:dyDescent="0.25">
      <c r="A36" s="47" t="s">
        <v>240</v>
      </c>
      <c r="B36" s="12"/>
      <c r="C36" s="11">
        <f>SUM(C37,C38,C45,C51,C52,C53)</f>
        <v>28787</v>
      </c>
      <c r="D36" s="157"/>
      <c r="E36" s="157"/>
      <c r="F36" s="157"/>
    </row>
    <row r="37" spans="1:8" x14ac:dyDescent="0.25">
      <c r="A37" s="47" t="s">
        <v>155</v>
      </c>
      <c r="B37" s="12"/>
      <c r="C37" s="11"/>
      <c r="D37" s="157"/>
      <c r="E37" s="157"/>
      <c r="F37" s="157"/>
    </row>
    <row r="38" spans="1:8" ht="30" x14ac:dyDescent="0.25">
      <c r="A38" s="46" t="s">
        <v>160</v>
      </c>
      <c r="B38" s="12"/>
      <c r="C38" s="11">
        <f>C39+C40+C41+C43</f>
        <v>4583</v>
      </c>
      <c r="D38" s="157"/>
      <c r="E38" s="157"/>
      <c r="F38" s="157"/>
    </row>
    <row r="39" spans="1:8" ht="30" x14ac:dyDescent="0.25">
      <c r="A39" s="92" t="s">
        <v>161</v>
      </c>
      <c r="B39" s="12"/>
      <c r="C39" s="94">
        <f>3005-1005</f>
        <v>2000</v>
      </c>
      <c r="D39" s="157"/>
      <c r="E39" s="157"/>
      <c r="F39" s="157"/>
    </row>
    <row r="40" spans="1:8" ht="30" x14ac:dyDescent="0.25">
      <c r="A40" s="92" t="s">
        <v>162</v>
      </c>
      <c r="B40" s="12"/>
      <c r="C40" s="94">
        <v>872</v>
      </c>
      <c r="D40" s="157"/>
      <c r="E40" s="157"/>
      <c r="F40" s="157"/>
    </row>
    <row r="41" spans="1:8" ht="45" x14ac:dyDescent="0.25">
      <c r="A41" s="92" t="s">
        <v>163</v>
      </c>
      <c r="B41" s="12"/>
      <c r="C41" s="94">
        <v>1129</v>
      </c>
      <c r="D41" s="157"/>
      <c r="E41" s="157"/>
      <c r="F41" s="157"/>
    </row>
    <row r="42" spans="1:8" x14ac:dyDescent="0.25">
      <c r="A42" s="92" t="s">
        <v>164</v>
      </c>
      <c r="B42" s="12"/>
      <c r="C42" s="94">
        <v>102</v>
      </c>
      <c r="D42" s="157"/>
      <c r="E42" s="157"/>
      <c r="F42" s="157"/>
    </row>
    <row r="43" spans="1:8" ht="30" x14ac:dyDescent="0.25">
      <c r="A43" s="92" t="s">
        <v>165</v>
      </c>
      <c r="B43" s="12"/>
      <c r="C43" s="94">
        <v>582</v>
      </c>
      <c r="D43" s="157"/>
      <c r="E43" s="157"/>
      <c r="F43" s="157"/>
    </row>
    <row r="44" spans="1:8" x14ac:dyDescent="0.25">
      <c r="A44" s="92" t="s">
        <v>164</v>
      </c>
      <c r="B44" s="12"/>
      <c r="C44" s="94">
        <v>94</v>
      </c>
      <c r="D44" s="157"/>
      <c r="E44" s="157"/>
      <c r="F44" s="157"/>
    </row>
    <row r="45" spans="1:8" ht="30" x14ac:dyDescent="0.25">
      <c r="A45" s="46" t="s">
        <v>166</v>
      </c>
      <c r="B45" s="12"/>
      <c r="C45" s="11">
        <f>SUM(C46,C47,C49)</f>
        <v>24204</v>
      </c>
      <c r="D45" s="157"/>
      <c r="E45" s="157"/>
      <c r="F45" s="157"/>
    </row>
    <row r="46" spans="1:8" ht="30" x14ac:dyDescent="0.25">
      <c r="A46" s="92" t="s">
        <v>167</v>
      </c>
      <c r="B46" s="12"/>
      <c r="C46" s="11">
        <v>2534</v>
      </c>
      <c r="D46" s="157"/>
      <c r="E46" s="157"/>
      <c r="F46" s="157"/>
    </row>
    <row r="47" spans="1:8" ht="45" x14ac:dyDescent="0.25">
      <c r="A47" s="92" t="s">
        <v>168</v>
      </c>
      <c r="B47" s="12"/>
      <c r="C47" s="94">
        <v>18350</v>
      </c>
      <c r="D47" s="157"/>
      <c r="E47" s="157"/>
      <c r="F47" s="157"/>
    </row>
    <row r="48" spans="1:8" x14ac:dyDescent="0.25">
      <c r="A48" s="92" t="s">
        <v>164</v>
      </c>
      <c r="B48" s="12"/>
      <c r="C48" s="94">
        <v>4300</v>
      </c>
      <c r="D48" s="157"/>
      <c r="E48" s="157"/>
      <c r="F48" s="157"/>
    </row>
    <row r="49" spans="1:7" ht="45" x14ac:dyDescent="0.25">
      <c r="A49" s="92" t="s">
        <v>169</v>
      </c>
      <c r="B49" s="12"/>
      <c r="C49" s="94">
        <v>3320</v>
      </c>
      <c r="D49" s="157"/>
      <c r="E49" s="157"/>
      <c r="F49" s="157"/>
    </row>
    <row r="50" spans="1:7" x14ac:dyDescent="0.25">
      <c r="A50" s="92" t="s">
        <v>164</v>
      </c>
      <c r="B50" s="12"/>
      <c r="C50" s="94">
        <v>1550</v>
      </c>
      <c r="D50" s="157"/>
      <c r="E50" s="157"/>
      <c r="F50" s="157"/>
    </row>
    <row r="51" spans="1:7" ht="45" x14ac:dyDescent="0.25">
      <c r="A51" s="46" t="s">
        <v>170</v>
      </c>
      <c r="B51" s="12"/>
      <c r="C51" s="11"/>
      <c r="D51" s="157"/>
      <c r="E51" s="157"/>
      <c r="F51" s="157"/>
    </row>
    <row r="52" spans="1:7" ht="30" x14ac:dyDescent="0.25">
      <c r="A52" s="46" t="s">
        <v>171</v>
      </c>
      <c r="B52" s="12"/>
      <c r="C52" s="11"/>
      <c r="D52" s="157"/>
      <c r="E52" s="157"/>
      <c r="F52" s="157"/>
    </row>
    <row r="53" spans="1:7" x14ac:dyDescent="0.25">
      <c r="A53" s="47" t="s">
        <v>172</v>
      </c>
      <c r="B53" s="12"/>
      <c r="C53" s="11"/>
      <c r="D53" s="157"/>
      <c r="E53" s="157"/>
      <c r="F53" s="157"/>
    </row>
    <row r="54" spans="1:7" x14ac:dyDescent="0.25">
      <c r="A54" s="13" t="s">
        <v>101</v>
      </c>
      <c r="B54" s="87"/>
      <c r="C54" s="8"/>
      <c r="D54" s="157"/>
      <c r="E54" s="157"/>
      <c r="F54" s="157"/>
    </row>
    <row r="55" spans="1:7" x14ac:dyDescent="0.25">
      <c r="A55" s="49" t="s">
        <v>118</v>
      </c>
      <c r="B55" s="87"/>
      <c r="C55" s="93"/>
      <c r="D55" s="157"/>
      <c r="E55" s="157"/>
      <c r="F55" s="157"/>
    </row>
    <row r="56" spans="1:7" ht="30" x14ac:dyDescent="0.25">
      <c r="A56" s="13" t="s">
        <v>102</v>
      </c>
      <c r="B56" s="292"/>
      <c r="C56" s="11">
        <v>10362</v>
      </c>
      <c r="D56" s="157"/>
      <c r="E56" s="157"/>
      <c r="F56" s="157"/>
    </row>
    <row r="57" spans="1:7" s="24" customFormat="1" ht="15.75" customHeight="1" x14ac:dyDescent="0.25">
      <c r="A57" s="50" t="s">
        <v>173</v>
      </c>
      <c r="B57" s="12"/>
      <c r="C57" s="11"/>
      <c r="D57" s="155"/>
      <c r="E57" s="155"/>
      <c r="F57" s="154"/>
      <c r="G57" s="235"/>
    </row>
    <row r="58" spans="1:7" s="24" customFormat="1" x14ac:dyDescent="0.25">
      <c r="A58" s="95"/>
      <c r="B58" s="12"/>
      <c r="C58" s="11"/>
      <c r="D58" s="155"/>
      <c r="E58" s="155"/>
      <c r="F58" s="154"/>
      <c r="G58" s="235"/>
    </row>
    <row r="59" spans="1:7" s="24" customFormat="1" x14ac:dyDescent="0.25">
      <c r="A59" s="96" t="s">
        <v>120</v>
      </c>
      <c r="B59" s="12"/>
      <c r="C59" s="52">
        <f>C36+ROUND(C54*3.2,0)+C56</f>
        <v>39149</v>
      </c>
      <c r="D59" s="155"/>
      <c r="E59" s="155"/>
      <c r="F59" s="154"/>
      <c r="G59" s="235"/>
    </row>
    <row r="60" spans="1:7" s="24" customFormat="1" ht="15" customHeight="1" x14ac:dyDescent="0.25">
      <c r="A60" s="97" t="s">
        <v>119</v>
      </c>
      <c r="B60" s="12"/>
      <c r="C60" s="52">
        <f>SUM(C34,C59)</f>
        <v>133011.62108262107</v>
      </c>
      <c r="D60" s="155"/>
      <c r="E60" s="155"/>
      <c r="F60" s="154"/>
    </row>
    <row r="61" spans="1:7" s="256" customFormat="1" x14ac:dyDescent="0.25">
      <c r="A61" s="201" t="s">
        <v>7</v>
      </c>
      <c r="B61" s="8"/>
      <c r="C61" s="293"/>
      <c r="D61" s="293"/>
      <c r="E61" s="293"/>
      <c r="F61" s="293"/>
    </row>
    <row r="62" spans="1:7" s="256" customFormat="1" x14ac:dyDescent="0.25">
      <c r="A62" s="124" t="s">
        <v>109</v>
      </c>
      <c r="B62" s="8"/>
      <c r="C62" s="293"/>
      <c r="D62" s="293"/>
      <c r="E62" s="293"/>
      <c r="F62" s="293"/>
    </row>
    <row r="63" spans="1:7" s="256" customFormat="1" x14ac:dyDescent="0.25">
      <c r="A63" s="6" t="s">
        <v>21</v>
      </c>
      <c r="B63" s="8">
        <v>300</v>
      </c>
      <c r="C63" s="156"/>
      <c r="D63" s="294">
        <v>11</v>
      </c>
      <c r="E63" s="163">
        <f>ROUND(F63/B63,0)</f>
        <v>0</v>
      </c>
      <c r="F63" s="11">
        <f>ROUND(C63*D63,0)</f>
        <v>0</v>
      </c>
    </row>
    <row r="64" spans="1:7" s="256" customFormat="1" x14ac:dyDescent="0.25">
      <c r="A64" s="6" t="s">
        <v>52</v>
      </c>
      <c r="B64" s="8">
        <v>300</v>
      </c>
      <c r="C64" s="156"/>
      <c r="D64" s="294">
        <v>11</v>
      </c>
      <c r="E64" s="8">
        <f>ROUND(F64/B64,0)</f>
        <v>0</v>
      </c>
      <c r="F64" s="11">
        <f>ROUND(C64*D64,0)</f>
        <v>0</v>
      </c>
    </row>
    <row r="65" spans="1:188" s="256" customFormat="1" x14ac:dyDescent="0.25">
      <c r="A65" s="6" t="s">
        <v>23</v>
      </c>
      <c r="B65" s="8">
        <v>300</v>
      </c>
      <c r="C65" s="156"/>
      <c r="D65" s="294">
        <v>6.1</v>
      </c>
      <c r="E65" s="8">
        <f>ROUND(F65/B65,0)</f>
        <v>0</v>
      </c>
      <c r="F65" s="11">
        <f>ROUND(C65*D65,0)</f>
        <v>0</v>
      </c>
    </row>
    <row r="66" spans="1:188" s="256" customFormat="1" x14ac:dyDescent="0.25">
      <c r="A66" s="6" t="s">
        <v>25</v>
      </c>
      <c r="B66" s="8">
        <v>300</v>
      </c>
      <c r="C66" s="295"/>
      <c r="D66" s="211">
        <v>10</v>
      </c>
      <c r="E66" s="8">
        <f>ROUND(F66/B66,0)</f>
        <v>0</v>
      </c>
      <c r="F66" s="11">
        <f>ROUND(C66*D66,0)</f>
        <v>0</v>
      </c>
    </row>
    <row r="67" spans="1:188" s="256" customFormat="1" x14ac:dyDescent="0.25">
      <c r="A67" s="29" t="s">
        <v>9</v>
      </c>
      <c r="B67" s="31"/>
      <c r="C67" s="296">
        <f>C63+C64+C65+C66</f>
        <v>0</v>
      </c>
      <c r="D67" s="289" t="e">
        <f>F67/C67</f>
        <v>#DIV/0!</v>
      </c>
      <c r="E67" s="296">
        <f>E63+E64+E65+E66</f>
        <v>0</v>
      </c>
      <c r="F67" s="85">
        <f>F63+F64+F65+F66</f>
        <v>0</v>
      </c>
    </row>
    <row r="68" spans="1:188" s="256" customFormat="1" x14ac:dyDescent="0.25">
      <c r="A68" s="30" t="s">
        <v>67</v>
      </c>
      <c r="B68" s="31"/>
      <c r="C68" s="296"/>
      <c r="D68" s="297"/>
      <c r="E68" s="296"/>
      <c r="F68" s="296"/>
    </row>
    <row r="69" spans="1:188" s="256" customFormat="1" x14ac:dyDescent="0.25">
      <c r="A69" s="203" t="s">
        <v>21</v>
      </c>
      <c r="B69" s="8">
        <v>240</v>
      </c>
      <c r="C69" s="156">
        <v>841</v>
      </c>
      <c r="D69" s="294">
        <v>8</v>
      </c>
      <c r="E69" s="8">
        <f>ROUND(F69/B69,0)</f>
        <v>28</v>
      </c>
      <c r="F69" s="11">
        <f>ROUND(C69*D69,0)</f>
        <v>6728</v>
      </c>
    </row>
    <row r="70" spans="1:188" s="256" customFormat="1" x14ac:dyDescent="0.25">
      <c r="A70" s="203" t="s">
        <v>25</v>
      </c>
      <c r="B70" s="8">
        <v>240</v>
      </c>
      <c r="C70" s="156">
        <v>150</v>
      </c>
      <c r="D70" s="298">
        <v>8</v>
      </c>
      <c r="E70" s="8">
        <f>ROUND(F70/B70,0)</f>
        <v>5</v>
      </c>
      <c r="F70" s="11">
        <f>ROUND(C70*D70,0)</f>
        <v>1200</v>
      </c>
    </row>
    <row r="71" spans="1:188" s="256" customFormat="1" x14ac:dyDescent="0.25">
      <c r="A71" s="238" t="s">
        <v>111</v>
      </c>
      <c r="B71" s="8"/>
      <c r="C71" s="299">
        <f>C69+C70</f>
        <v>991</v>
      </c>
      <c r="D71" s="297">
        <f t="shared" ref="D71" si="2">D69</f>
        <v>8</v>
      </c>
      <c r="E71" s="299">
        <f t="shared" ref="E71:F71" si="3">E69+E70</f>
        <v>33</v>
      </c>
      <c r="F71" s="299">
        <f t="shared" si="3"/>
        <v>7928</v>
      </c>
    </row>
    <row r="72" spans="1:188" ht="19.5" customHeight="1" x14ac:dyDescent="0.25">
      <c r="A72" s="38" t="s">
        <v>99</v>
      </c>
      <c r="B72" s="123"/>
      <c r="C72" s="293">
        <f>C67+C71</f>
        <v>991</v>
      </c>
      <c r="D72" s="289">
        <f>F72/C72</f>
        <v>8</v>
      </c>
      <c r="E72" s="293">
        <f>E67+E71</f>
        <v>33</v>
      </c>
      <c r="F72" s="293">
        <f>F67+F71</f>
        <v>7928</v>
      </c>
    </row>
    <row r="73" spans="1:188" ht="18.75" customHeight="1" x14ac:dyDescent="0.25">
      <c r="A73" s="38" t="s">
        <v>132</v>
      </c>
      <c r="B73" s="10"/>
      <c r="C73" s="300">
        <f>C74+C76</f>
        <v>3808</v>
      </c>
      <c r="D73" s="171"/>
      <c r="E73" s="8"/>
      <c r="F73" s="171"/>
    </row>
    <row r="74" spans="1:188" s="16" customFormat="1" x14ac:dyDescent="0.25">
      <c r="A74" s="72" t="s">
        <v>127</v>
      </c>
      <c r="B74" s="247"/>
      <c r="C74" s="111">
        <f>C75</f>
        <v>3800</v>
      </c>
      <c r="D74" s="111"/>
      <c r="E74" s="111"/>
      <c r="F74" s="111"/>
    </row>
    <row r="75" spans="1:188" s="16" customFormat="1" x14ac:dyDescent="0.25">
      <c r="A75" s="114" t="s">
        <v>128</v>
      </c>
      <c r="B75" s="247"/>
      <c r="C75" s="111">
        <v>3800</v>
      </c>
      <c r="D75" s="111"/>
      <c r="E75" s="111"/>
      <c r="F75" s="111"/>
    </row>
    <row r="76" spans="1:188" s="16" customFormat="1" x14ac:dyDescent="0.25">
      <c r="A76" s="72" t="s">
        <v>129</v>
      </c>
      <c r="B76" s="247"/>
      <c r="C76" s="116">
        <f>C77+C78</f>
        <v>8</v>
      </c>
      <c r="D76" s="111"/>
      <c r="E76" s="111"/>
      <c r="F76" s="111"/>
    </row>
    <row r="77" spans="1:188" s="16" customFormat="1" ht="30" x14ac:dyDescent="0.25">
      <c r="A77" s="114" t="s">
        <v>130</v>
      </c>
      <c r="B77" s="247"/>
      <c r="C77" s="111">
        <v>8</v>
      </c>
      <c r="D77" s="111"/>
      <c r="E77" s="111"/>
      <c r="F77" s="111"/>
    </row>
    <row r="78" spans="1:188" s="16" customFormat="1" ht="15.75" thickBot="1" x14ac:dyDescent="0.3">
      <c r="A78" s="117" t="s">
        <v>131</v>
      </c>
      <c r="B78" s="301"/>
      <c r="C78" s="118"/>
      <c r="D78" s="118"/>
      <c r="E78" s="118"/>
      <c r="F78" s="118"/>
    </row>
    <row r="79" spans="1:188" s="256" customFormat="1" x14ac:dyDescent="0.25">
      <c r="A79" s="302" t="s">
        <v>10</v>
      </c>
      <c r="B79" s="303"/>
      <c r="C79" s="304"/>
      <c r="D79" s="305"/>
      <c r="E79" s="305"/>
      <c r="F79" s="305"/>
    </row>
    <row r="80" spans="1:188" x14ac:dyDescent="0.25"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  <c r="AC80" s="256"/>
      <c r="AD80" s="256"/>
      <c r="AE80" s="256"/>
      <c r="AF80" s="256"/>
      <c r="AG80" s="256"/>
      <c r="AH80" s="256"/>
      <c r="AI80" s="256"/>
      <c r="AJ80" s="256"/>
      <c r="AK80" s="256"/>
      <c r="AL80" s="256"/>
      <c r="AM80" s="256"/>
      <c r="AN80" s="256"/>
      <c r="AO80" s="256"/>
      <c r="AP80" s="256"/>
      <c r="AQ80" s="256"/>
      <c r="AR80" s="256"/>
      <c r="AS80" s="256"/>
      <c r="AT80" s="256"/>
      <c r="AU80" s="256"/>
      <c r="AV80" s="256"/>
      <c r="AW80" s="256"/>
      <c r="AX80" s="256"/>
      <c r="AY80" s="256"/>
      <c r="AZ80" s="256"/>
      <c r="BA80" s="256"/>
      <c r="BB80" s="256"/>
      <c r="BC80" s="256"/>
      <c r="BD80" s="256"/>
      <c r="BE80" s="256"/>
      <c r="BF80" s="256"/>
      <c r="BG80" s="256"/>
      <c r="BH80" s="256"/>
      <c r="BI80" s="256"/>
      <c r="BJ80" s="256"/>
      <c r="BK80" s="256"/>
      <c r="BL80" s="256"/>
      <c r="BM80" s="256"/>
      <c r="BN80" s="256"/>
      <c r="BO80" s="256"/>
      <c r="BP80" s="256"/>
      <c r="BQ80" s="256"/>
      <c r="BR80" s="256"/>
      <c r="BS80" s="256"/>
      <c r="BT80" s="256"/>
      <c r="BU80" s="256"/>
      <c r="BV80" s="256"/>
      <c r="BW80" s="256"/>
      <c r="BX80" s="256"/>
      <c r="BY80" s="256"/>
      <c r="BZ80" s="256"/>
      <c r="CA80" s="256"/>
      <c r="CB80" s="256"/>
      <c r="CC80" s="256"/>
      <c r="CD80" s="256"/>
      <c r="CE80" s="256"/>
      <c r="CF80" s="256"/>
      <c r="CG80" s="256"/>
      <c r="CH80" s="256"/>
      <c r="CI80" s="256"/>
      <c r="CJ80" s="256"/>
      <c r="CK80" s="256"/>
      <c r="CL80" s="256"/>
      <c r="CM80" s="256"/>
      <c r="CN80" s="256"/>
      <c r="CO80" s="256"/>
      <c r="CP80" s="256"/>
      <c r="CQ80" s="256"/>
      <c r="CR80" s="256"/>
      <c r="CS80" s="256"/>
      <c r="CT80" s="256"/>
      <c r="CU80" s="256"/>
      <c r="CV80" s="256"/>
      <c r="CW80" s="256"/>
      <c r="CX80" s="256"/>
      <c r="CY80" s="256"/>
      <c r="CZ80" s="256"/>
      <c r="DA80" s="256"/>
      <c r="DB80" s="256"/>
      <c r="DC80" s="256"/>
      <c r="DD80" s="256"/>
      <c r="DE80" s="256"/>
      <c r="DF80" s="256"/>
      <c r="DG80" s="256"/>
      <c r="DH80" s="256"/>
      <c r="DI80" s="256"/>
      <c r="DJ80" s="256"/>
      <c r="DK80" s="256"/>
      <c r="DL80" s="256"/>
      <c r="DM80" s="256"/>
      <c r="DN80" s="256"/>
      <c r="DO80" s="256"/>
      <c r="DP80" s="256"/>
      <c r="DQ80" s="256"/>
      <c r="DR80" s="256"/>
      <c r="DS80" s="256"/>
      <c r="DT80" s="256"/>
      <c r="DU80" s="256"/>
      <c r="DV80" s="256"/>
      <c r="DW80" s="256"/>
      <c r="DX80" s="256"/>
      <c r="DY80" s="256"/>
      <c r="DZ80" s="256"/>
      <c r="EA80" s="256"/>
      <c r="EB80" s="256"/>
      <c r="EC80" s="256"/>
      <c r="ED80" s="256"/>
      <c r="EE80" s="256"/>
      <c r="EF80" s="256"/>
      <c r="EG80" s="256"/>
      <c r="EH80" s="256"/>
      <c r="EI80" s="256"/>
      <c r="EJ80" s="256"/>
      <c r="EK80" s="256"/>
      <c r="EL80" s="256"/>
      <c r="EM80" s="256"/>
      <c r="EN80" s="256"/>
      <c r="EO80" s="256"/>
      <c r="EP80" s="256"/>
      <c r="EQ80" s="256"/>
      <c r="ER80" s="256"/>
      <c r="ES80" s="256"/>
      <c r="ET80" s="256"/>
      <c r="EU80" s="256"/>
      <c r="EV80" s="256"/>
      <c r="EW80" s="256"/>
      <c r="EX80" s="256"/>
      <c r="EY80" s="256"/>
      <c r="EZ80" s="256"/>
      <c r="FA80" s="256"/>
      <c r="FB80" s="256"/>
      <c r="FC80" s="256"/>
      <c r="FD80" s="256"/>
      <c r="FE80" s="256"/>
      <c r="FF80" s="256"/>
      <c r="FG80" s="256"/>
      <c r="FH80" s="256"/>
      <c r="FI80" s="256"/>
      <c r="FJ80" s="256"/>
      <c r="FK80" s="256"/>
      <c r="FL80" s="256"/>
      <c r="FM80" s="256"/>
      <c r="FN80" s="256"/>
      <c r="FO80" s="256"/>
      <c r="FP80" s="256"/>
      <c r="FQ80" s="256"/>
      <c r="FR80" s="256"/>
      <c r="FS80" s="256"/>
      <c r="FT80" s="256"/>
      <c r="FU80" s="256"/>
      <c r="FV80" s="256"/>
      <c r="FW80" s="256"/>
      <c r="FX80" s="256"/>
      <c r="FY80" s="256"/>
      <c r="FZ80" s="256"/>
      <c r="GA80" s="256"/>
      <c r="GB80" s="256"/>
      <c r="GC80" s="256"/>
      <c r="GD80" s="256"/>
      <c r="GE80" s="256"/>
      <c r="GF80" s="256"/>
    </row>
    <row r="81" spans="7:188" x14ac:dyDescent="0.25">
      <c r="G81" s="307"/>
      <c r="H81" s="307"/>
      <c r="I81" s="307"/>
      <c r="J81" s="307"/>
      <c r="K81" s="307"/>
      <c r="L81" s="307"/>
      <c r="M81" s="307"/>
      <c r="N81" s="307"/>
      <c r="O81" s="307"/>
      <c r="P81" s="307"/>
      <c r="Q81" s="307"/>
      <c r="R81" s="307"/>
      <c r="S81" s="307"/>
      <c r="T81" s="307"/>
      <c r="U81" s="307"/>
      <c r="V81" s="307"/>
      <c r="W81" s="307"/>
      <c r="X81" s="307"/>
      <c r="Y81" s="307"/>
      <c r="Z81" s="307"/>
      <c r="AA81" s="307"/>
      <c r="AB81" s="307"/>
      <c r="AC81" s="307"/>
      <c r="AD81" s="307"/>
      <c r="AE81" s="307"/>
      <c r="AF81" s="307"/>
      <c r="AG81" s="307"/>
      <c r="AH81" s="307"/>
      <c r="AI81" s="307"/>
      <c r="AJ81" s="307"/>
      <c r="AK81" s="307"/>
      <c r="AL81" s="307"/>
      <c r="AM81" s="307"/>
      <c r="AN81" s="307"/>
      <c r="AO81" s="307"/>
      <c r="AP81" s="307"/>
      <c r="AQ81" s="307"/>
      <c r="AR81" s="307"/>
      <c r="AS81" s="307"/>
      <c r="AT81" s="307"/>
      <c r="AU81" s="307"/>
      <c r="AV81" s="307"/>
      <c r="AW81" s="307"/>
      <c r="AX81" s="307"/>
      <c r="AY81" s="307"/>
      <c r="AZ81" s="307"/>
      <c r="BA81" s="307"/>
      <c r="BB81" s="307"/>
      <c r="BC81" s="307"/>
      <c r="BD81" s="307"/>
      <c r="BE81" s="307"/>
      <c r="BF81" s="307"/>
      <c r="BG81" s="307"/>
      <c r="BH81" s="307"/>
      <c r="BI81" s="307"/>
      <c r="BJ81" s="307"/>
      <c r="BK81" s="307"/>
      <c r="BL81" s="307"/>
      <c r="BM81" s="307"/>
      <c r="BN81" s="307"/>
      <c r="BO81" s="307"/>
      <c r="BP81" s="307"/>
      <c r="BQ81" s="307"/>
      <c r="BR81" s="307"/>
      <c r="BS81" s="307"/>
      <c r="BT81" s="307"/>
      <c r="BU81" s="307"/>
      <c r="BV81" s="307"/>
      <c r="BW81" s="307"/>
      <c r="BX81" s="307"/>
      <c r="BY81" s="307"/>
      <c r="BZ81" s="307"/>
      <c r="CA81" s="307"/>
      <c r="CB81" s="307"/>
      <c r="CC81" s="307"/>
      <c r="CD81" s="307"/>
      <c r="CE81" s="307"/>
      <c r="CF81" s="307"/>
      <c r="CG81" s="307"/>
      <c r="CH81" s="307"/>
      <c r="CI81" s="307"/>
      <c r="CJ81" s="307"/>
      <c r="CK81" s="307"/>
      <c r="CL81" s="307"/>
      <c r="CM81" s="307"/>
      <c r="CN81" s="307"/>
      <c r="CO81" s="307"/>
      <c r="CP81" s="307"/>
      <c r="CQ81" s="307"/>
      <c r="CR81" s="307"/>
      <c r="CS81" s="307"/>
      <c r="CT81" s="307"/>
      <c r="CU81" s="307"/>
      <c r="CV81" s="307"/>
      <c r="CW81" s="307"/>
      <c r="CX81" s="307"/>
      <c r="CY81" s="307"/>
      <c r="CZ81" s="307"/>
      <c r="DA81" s="307"/>
      <c r="DB81" s="307"/>
      <c r="DC81" s="307"/>
      <c r="DD81" s="307"/>
      <c r="DE81" s="307"/>
      <c r="DF81" s="307"/>
      <c r="DG81" s="307"/>
      <c r="DH81" s="307"/>
      <c r="DI81" s="307"/>
      <c r="DJ81" s="307"/>
      <c r="DK81" s="307"/>
      <c r="DL81" s="307"/>
      <c r="DM81" s="307"/>
      <c r="DN81" s="307"/>
      <c r="DO81" s="307"/>
      <c r="DP81" s="307"/>
      <c r="DQ81" s="307"/>
      <c r="DR81" s="307"/>
      <c r="DS81" s="307"/>
      <c r="DT81" s="307"/>
      <c r="DU81" s="307"/>
      <c r="DV81" s="307"/>
      <c r="DW81" s="307"/>
      <c r="DX81" s="307"/>
      <c r="DY81" s="307"/>
      <c r="DZ81" s="307"/>
      <c r="EA81" s="307"/>
      <c r="EB81" s="307"/>
      <c r="EC81" s="307"/>
      <c r="ED81" s="307"/>
      <c r="EE81" s="307"/>
      <c r="EF81" s="307"/>
      <c r="EG81" s="307"/>
      <c r="EH81" s="307"/>
      <c r="EI81" s="307"/>
      <c r="EJ81" s="307"/>
      <c r="EK81" s="307"/>
      <c r="EL81" s="307"/>
      <c r="EM81" s="307"/>
      <c r="EN81" s="307"/>
      <c r="EO81" s="307"/>
      <c r="EP81" s="307"/>
      <c r="EQ81" s="307"/>
      <c r="ER81" s="307"/>
      <c r="ES81" s="307"/>
      <c r="ET81" s="307"/>
      <c r="EU81" s="307"/>
      <c r="EV81" s="307"/>
      <c r="EW81" s="307"/>
      <c r="EX81" s="307"/>
      <c r="EY81" s="307"/>
      <c r="EZ81" s="307"/>
      <c r="FA81" s="307"/>
      <c r="FB81" s="307"/>
      <c r="FC81" s="307"/>
      <c r="FD81" s="307"/>
      <c r="FE81" s="307"/>
      <c r="FF81" s="307"/>
      <c r="FG81" s="307"/>
      <c r="FH81" s="307"/>
      <c r="FI81" s="307"/>
      <c r="FJ81" s="307"/>
      <c r="FK81" s="307"/>
      <c r="FL81" s="307"/>
      <c r="FM81" s="307"/>
      <c r="FN81" s="307"/>
      <c r="FO81" s="307"/>
      <c r="FP81" s="307"/>
      <c r="FQ81" s="307"/>
      <c r="FR81" s="307"/>
      <c r="FS81" s="307"/>
      <c r="FT81" s="307"/>
      <c r="FU81" s="307"/>
      <c r="FV81" s="307"/>
      <c r="FW81" s="307"/>
      <c r="FX81" s="307"/>
      <c r="FY81" s="307"/>
      <c r="FZ81" s="307"/>
      <c r="GA81" s="307"/>
      <c r="GB81" s="307"/>
      <c r="GC81" s="307"/>
      <c r="GD81" s="307"/>
      <c r="GE81" s="307"/>
      <c r="GF81" s="307"/>
    </row>
    <row r="82" spans="7:188" x14ac:dyDescent="0.25"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  <c r="AD82" s="256"/>
      <c r="AE82" s="256"/>
      <c r="AF82" s="256"/>
      <c r="AG82" s="256"/>
      <c r="AH82" s="256"/>
      <c r="AI82" s="256"/>
      <c r="AJ82" s="256"/>
      <c r="AK82" s="256"/>
      <c r="AL82" s="256"/>
      <c r="AM82" s="256"/>
      <c r="AN82" s="256"/>
      <c r="AO82" s="256"/>
      <c r="AP82" s="256"/>
      <c r="AQ82" s="256"/>
      <c r="AR82" s="256"/>
      <c r="AS82" s="256"/>
      <c r="AT82" s="256"/>
      <c r="AU82" s="256"/>
      <c r="AV82" s="256"/>
      <c r="AW82" s="256"/>
      <c r="AX82" s="256"/>
      <c r="AY82" s="256"/>
      <c r="AZ82" s="256"/>
      <c r="BA82" s="256"/>
      <c r="BB82" s="256"/>
      <c r="BC82" s="256"/>
      <c r="BD82" s="256"/>
      <c r="BE82" s="256"/>
      <c r="BF82" s="256"/>
      <c r="BG82" s="256"/>
      <c r="BH82" s="256"/>
      <c r="BI82" s="256"/>
      <c r="BJ82" s="256"/>
      <c r="BK82" s="256"/>
      <c r="BL82" s="256"/>
      <c r="BM82" s="256"/>
      <c r="BN82" s="256"/>
      <c r="BO82" s="256"/>
      <c r="BP82" s="256"/>
      <c r="BQ82" s="256"/>
      <c r="BR82" s="256"/>
      <c r="BS82" s="256"/>
      <c r="BT82" s="256"/>
      <c r="BU82" s="256"/>
      <c r="BV82" s="256"/>
      <c r="BW82" s="256"/>
      <c r="BX82" s="256"/>
      <c r="BY82" s="256"/>
      <c r="BZ82" s="256"/>
      <c r="CA82" s="256"/>
      <c r="CB82" s="256"/>
      <c r="CC82" s="256"/>
      <c r="CD82" s="256"/>
      <c r="CE82" s="256"/>
      <c r="CF82" s="256"/>
      <c r="CG82" s="256"/>
      <c r="CH82" s="256"/>
      <c r="CI82" s="256"/>
      <c r="CJ82" s="256"/>
      <c r="CK82" s="256"/>
      <c r="CL82" s="256"/>
      <c r="CM82" s="256"/>
      <c r="CN82" s="256"/>
      <c r="CO82" s="256"/>
      <c r="CP82" s="256"/>
      <c r="CQ82" s="256"/>
      <c r="CR82" s="256"/>
      <c r="CS82" s="256"/>
      <c r="CT82" s="256"/>
      <c r="CU82" s="256"/>
      <c r="CV82" s="256"/>
      <c r="CW82" s="256"/>
      <c r="CX82" s="256"/>
      <c r="CY82" s="256"/>
      <c r="CZ82" s="256"/>
      <c r="DA82" s="256"/>
      <c r="DB82" s="256"/>
      <c r="DC82" s="256"/>
      <c r="DD82" s="256"/>
      <c r="DE82" s="256"/>
      <c r="DF82" s="256"/>
      <c r="DG82" s="256"/>
      <c r="DH82" s="256"/>
      <c r="DI82" s="256"/>
      <c r="DJ82" s="256"/>
      <c r="DK82" s="256"/>
      <c r="DL82" s="256"/>
      <c r="DM82" s="256"/>
      <c r="DN82" s="256"/>
      <c r="DO82" s="256"/>
      <c r="DP82" s="256"/>
      <c r="DQ82" s="256"/>
      <c r="DR82" s="256"/>
      <c r="DS82" s="256"/>
      <c r="DT82" s="256"/>
      <c r="DU82" s="256"/>
      <c r="DV82" s="256"/>
      <c r="DW82" s="256"/>
      <c r="DX82" s="256"/>
      <c r="DY82" s="256"/>
      <c r="DZ82" s="256"/>
      <c r="EA82" s="256"/>
      <c r="EB82" s="256"/>
      <c r="EC82" s="256"/>
      <c r="ED82" s="256"/>
      <c r="EE82" s="256"/>
      <c r="EF82" s="256"/>
      <c r="EG82" s="256"/>
      <c r="EH82" s="256"/>
      <c r="EI82" s="256"/>
      <c r="EJ82" s="256"/>
      <c r="EK82" s="256"/>
      <c r="EL82" s="256"/>
      <c r="EM82" s="256"/>
      <c r="EN82" s="256"/>
      <c r="EO82" s="256"/>
      <c r="EP82" s="256"/>
      <c r="EQ82" s="256"/>
      <c r="ER82" s="256"/>
      <c r="ES82" s="256"/>
      <c r="ET82" s="256"/>
      <c r="EU82" s="256"/>
      <c r="EV82" s="256"/>
      <c r="EW82" s="256"/>
      <c r="EX82" s="256"/>
      <c r="EY82" s="256"/>
      <c r="EZ82" s="256"/>
      <c r="FA82" s="256"/>
      <c r="FB82" s="256"/>
      <c r="FC82" s="256"/>
      <c r="FD82" s="256"/>
      <c r="FE82" s="256"/>
      <c r="FF82" s="256"/>
      <c r="FG82" s="256"/>
      <c r="FH82" s="256"/>
      <c r="FI82" s="256"/>
      <c r="FJ82" s="256"/>
      <c r="FK82" s="256"/>
      <c r="FL82" s="256"/>
      <c r="FM82" s="256"/>
      <c r="FN82" s="256"/>
      <c r="FO82" s="256"/>
      <c r="FP82" s="256"/>
      <c r="FQ82" s="256"/>
      <c r="FR82" s="256"/>
      <c r="FS82" s="256"/>
      <c r="FT82" s="256"/>
      <c r="FU82" s="256"/>
      <c r="FV82" s="256"/>
      <c r="FW82" s="256"/>
      <c r="FX82" s="256"/>
      <c r="FY82" s="256"/>
      <c r="FZ82" s="256"/>
      <c r="GA82" s="256"/>
      <c r="GB82" s="256"/>
      <c r="GC82" s="256"/>
      <c r="GD82" s="256"/>
      <c r="GE82" s="256"/>
      <c r="GF82" s="256"/>
    </row>
    <row r="83" spans="7:188" x14ac:dyDescent="0.25">
      <c r="G83" s="307"/>
      <c r="H83" s="307"/>
      <c r="I83" s="307"/>
      <c r="J83" s="307"/>
      <c r="K83" s="307"/>
      <c r="L83" s="307"/>
      <c r="M83" s="307"/>
      <c r="N83" s="307"/>
      <c r="O83" s="307"/>
      <c r="P83" s="307"/>
      <c r="Q83" s="307"/>
      <c r="R83" s="307"/>
      <c r="S83" s="307"/>
      <c r="T83" s="307"/>
      <c r="U83" s="307"/>
      <c r="V83" s="307"/>
      <c r="W83" s="307"/>
      <c r="X83" s="307"/>
      <c r="Y83" s="307"/>
      <c r="Z83" s="307"/>
      <c r="AA83" s="307"/>
      <c r="AB83" s="307"/>
      <c r="AC83" s="307"/>
      <c r="AD83" s="307"/>
      <c r="AE83" s="307"/>
      <c r="AF83" s="307"/>
      <c r="AG83" s="307"/>
      <c r="AH83" s="307"/>
      <c r="AI83" s="307"/>
      <c r="AJ83" s="307"/>
      <c r="AK83" s="307"/>
      <c r="AL83" s="307"/>
      <c r="AM83" s="307"/>
      <c r="AN83" s="307"/>
      <c r="AO83" s="307"/>
      <c r="AP83" s="307"/>
      <c r="AQ83" s="307"/>
      <c r="AR83" s="307"/>
      <c r="AS83" s="307"/>
      <c r="AT83" s="307"/>
      <c r="AU83" s="307"/>
      <c r="AV83" s="307"/>
      <c r="AW83" s="307"/>
      <c r="AX83" s="307"/>
      <c r="AY83" s="307"/>
      <c r="AZ83" s="307"/>
      <c r="BA83" s="307"/>
      <c r="BB83" s="307"/>
      <c r="BC83" s="307"/>
      <c r="BD83" s="307"/>
      <c r="BE83" s="307"/>
      <c r="BF83" s="307"/>
      <c r="BG83" s="307"/>
      <c r="BH83" s="307"/>
      <c r="BI83" s="307"/>
      <c r="BJ83" s="307"/>
      <c r="BK83" s="307"/>
      <c r="BL83" s="307"/>
      <c r="BM83" s="307"/>
      <c r="BN83" s="307"/>
      <c r="BO83" s="307"/>
      <c r="BP83" s="307"/>
      <c r="BQ83" s="307"/>
      <c r="BR83" s="307"/>
      <c r="BS83" s="307"/>
      <c r="BT83" s="307"/>
      <c r="BU83" s="307"/>
      <c r="BV83" s="307"/>
      <c r="BW83" s="307"/>
      <c r="BX83" s="307"/>
      <c r="BY83" s="307"/>
      <c r="BZ83" s="307"/>
      <c r="CA83" s="307"/>
      <c r="CB83" s="307"/>
      <c r="CC83" s="307"/>
      <c r="CD83" s="307"/>
      <c r="CE83" s="307"/>
      <c r="CF83" s="307"/>
      <c r="CG83" s="307"/>
      <c r="CH83" s="307"/>
      <c r="CI83" s="307"/>
      <c r="CJ83" s="307"/>
      <c r="CK83" s="307"/>
      <c r="CL83" s="307"/>
      <c r="CM83" s="307"/>
      <c r="CN83" s="307"/>
      <c r="CO83" s="307"/>
      <c r="CP83" s="307"/>
      <c r="CQ83" s="307"/>
      <c r="CR83" s="307"/>
      <c r="CS83" s="307"/>
      <c r="CT83" s="307"/>
      <c r="CU83" s="307"/>
      <c r="CV83" s="307"/>
      <c r="CW83" s="307"/>
      <c r="CX83" s="307"/>
      <c r="CY83" s="307"/>
      <c r="CZ83" s="307"/>
      <c r="DA83" s="307"/>
      <c r="DB83" s="307"/>
      <c r="DC83" s="307"/>
      <c r="DD83" s="307"/>
      <c r="DE83" s="307"/>
      <c r="DF83" s="307"/>
      <c r="DG83" s="307"/>
      <c r="DH83" s="307"/>
      <c r="DI83" s="307"/>
      <c r="DJ83" s="307"/>
      <c r="DK83" s="307"/>
      <c r="DL83" s="307"/>
      <c r="DM83" s="307"/>
      <c r="DN83" s="307"/>
      <c r="DO83" s="307"/>
      <c r="DP83" s="307"/>
      <c r="DQ83" s="307"/>
      <c r="DR83" s="307"/>
      <c r="DS83" s="307"/>
      <c r="DT83" s="307"/>
      <c r="DU83" s="307"/>
      <c r="DV83" s="307"/>
      <c r="DW83" s="307"/>
      <c r="DX83" s="307"/>
      <c r="DY83" s="307"/>
      <c r="DZ83" s="307"/>
      <c r="EA83" s="307"/>
      <c r="EB83" s="307"/>
      <c r="EC83" s="307"/>
      <c r="ED83" s="307"/>
      <c r="EE83" s="307"/>
      <c r="EF83" s="307"/>
      <c r="EG83" s="307"/>
      <c r="EH83" s="307"/>
      <c r="EI83" s="307"/>
      <c r="EJ83" s="307"/>
      <c r="EK83" s="307"/>
      <c r="EL83" s="307"/>
      <c r="EM83" s="307"/>
      <c r="EN83" s="307"/>
      <c r="EO83" s="307"/>
      <c r="EP83" s="307"/>
      <c r="EQ83" s="307"/>
      <c r="ER83" s="307"/>
      <c r="ES83" s="307"/>
      <c r="ET83" s="307"/>
      <c r="EU83" s="307"/>
      <c r="EV83" s="307"/>
      <c r="EW83" s="307"/>
      <c r="EX83" s="307"/>
      <c r="EY83" s="307"/>
      <c r="EZ83" s="307"/>
      <c r="FA83" s="307"/>
      <c r="FB83" s="307"/>
      <c r="FC83" s="307"/>
      <c r="FD83" s="307"/>
      <c r="FE83" s="307"/>
      <c r="FF83" s="307"/>
      <c r="FG83" s="307"/>
      <c r="FH83" s="307"/>
      <c r="FI83" s="307"/>
      <c r="FJ83" s="307"/>
      <c r="FK83" s="307"/>
      <c r="FL83" s="307"/>
      <c r="FM83" s="307"/>
      <c r="FN83" s="307"/>
      <c r="FO83" s="307"/>
      <c r="FP83" s="307"/>
      <c r="FQ83" s="307"/>
      <c r="FR83" s="307"/>
      <c r="FS83" s="307"/>
      <c r="FT83" s="307"/>
      <c r="FU83" s="307"/>
      <c r="FV83" s="307"/>
      <c r="FW83" s="307"/>
      <c r="FX83" s="307"/>
      <c r="FY83" s="307"/>
      <c r="FZ83" s="307"/>
      <c r="GA83" s="307"/>
      <c r="GB83" s="307"/>
      <c r="GC83" s="307"/>
      <c r="GD83" s="307"/>
      <c r="GE83" s="307"/>
      <c r="GF83" s="307"/>
    </row>
    <row r="84" spans="7:188" x14ac:dyDescent="0.25"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256"/>
      <c r="AD84" s="256"/>
      <c r="AE84" s="256"/>
      <c r="AF84" s="256"/>
      <c r="AG84" s="256"/>
      <c r="AH84" s="256"/>
      <c r="AI84" s="256"/>
      <c r="AJ84" s="256"/>
      <c r="AK84" s="256"/>
      <c r="AL84" s="256"/>
      <c r="AM84" s="256"/>
      <c r="AN84" s="256"/>
      <c r="AO84" s="256"/>
      <c r="AP84" s="256"/>
      <c r="AQ84" s="256"/>
      <c r="AR84" s="256"/>
      <c r="AS84" s="256"/>
      <c r="AT84" s="256"/>
      <c r="AU84" s="256"/>
      <c r="AV84" s="256"/>
      <c r="AW84" s="256"/>
      <c r="AX84" s="256"/>
      <c r="AY84" s="256"/>
      <c r="AZ84" s="256"/>
      <c r="BA84" s="256"/>
      <c r="BB84" s="256"/>
      <c r="BC84" s="256"/>
      <c r="BD84" s="256"/>
      <c r="BE84" s="256"/>
      <c r="BF84" s="256"/>
      <c r="BG84" s="256"/>
      <c r="BH84" s="256"/>
      <c r="BI84" s="256"/>
      <c r="BJ84" s="256"/>
      <c r="BK84" s="256"/>
      <c r="BL84" s="256"/>
      <c r="BM84" s="256"/>
      <c r="BN84" s="256"/>
      <c r="BO84" s="256"/>
      <c r="BP84" s="256"/>
      <c r="BQ84" s="256"/>
      <c r="BR84" s="256"/>
      <c r="BS84" s="256"/>
      <c r="BT84" s="256"/>
      <c r="BU84" s="256"/>
      <c r="BV84" s="256"/>
      <c r="BW84" s="256"/>
      <c r="BX84" s="256"/>
      <c r="BY84" s="256"/>
      <c r="BZ84" s="256"/>
      <c r="CA84" s="256"/>
      <c r="CB84" s="256"/>
      <c r="CC84" s="256"/>
      <c r="CD84" s="256"/>
      <c r="CE84" s="256"/>
      <c r="CF84" s="256"/>
      <c r="CG84" s="256"/>
      <c r="CH84" s="256"/>
      <c r="CI84" s="256"/>
      <c r="CJ84" s="256"/>
      <c r="CK84" s="256"/>
      <c r="CL84" s="256"/>
      <c r="CM84" s="256"/>
      <c r="CN84" s="256"/>
      <c r="CO84" s="256"/>
      <c r="CP84" s="256"/>
      <c r="CQ84" s="256"/>
      <c r="CR84" s="256"/>
      <c r="CS84" s="256"/>
      <c r="CT84" s="256"/>
      <c r="CU84" s="256"/>
      <c r="CV84" s="256"/>
      <c r="CW84" s="256"/>
      <c r="CX84" s="256"/>
      <c r="CY84" s="256"/>
      <c r="CZ84" s="256"/>
      <c r="DA84" s="256"/>
      <c r="DB84" s="256"/>
      <c r="DC84" s="256"/>
      <c r="DD84" s="256"/>
      <c r="DE84" s="256"/>
      <c r="DF84" s="256"/>
      <c r="DG84" s="256"/>
      <c r="DH84" s="256"/>
      <c r="DI84" s="256"/>
      <c r="DJ84" s="256"/>
      <c r="DK84" s="256"/>
      <c r="DL84" s="256"/>
      <c r="DM84" s="256"/>
      <c r="DN84" s="256"/>
      <c r="DO84" s="256"/>
      <c r="DP84" s="256"/>
      <c r="DQ84" s="256"/>
      <c r="DR84" s="256"/>
      <c r="DS84" s="256"/>
      <c r="DT84" s="256"/>
      <c r="DU84" s="256"/>
      <c r="DV84" s="256"/>
      <c r="DW84" s="256"/>
      <c r="DX84" s="256"/>
      <c r="DY84" s="256"/>
      <c r="DZ84" s="256"/>
      <c r="EA84" s="256"/>
      <c r="EB84" s="256"/>
      <c r="EC84" s="256"/>
      <c r="ED84" s="256"/>
      <c r="EE84" s="256"/>
      <c r="EF84" s="256"/>
      <c r="EG84" s="256"/>
      <c r="EH84" s="256"/>
      <c r="EI84" s="256"/>
      <c r="EJ84" s="256"/>
      <c r="EK84" s="256"/>
      <c r="EL84" s="256"/>
      <c r="EM84" s="256"/>
      <c r="EN84" s="256"/>
      <c r="EO84" s="256"/>
      <c r="EP84" s="256"/>
      <c r="EQ84" s="256"/>
      <c r="ER84" s="256"/>
      <c r="ES84" s="256"/>
      <c r="ET84" s="256"/>
      <c r="EU84" s="256"/>
      <c r="EV84" s="256"/>
      <c r="EW84" s="256"/>
      <c r="EX84" s="256"/>
      <c r="EY84" s="256"/>
      <c r="EZ84" s="256"/>
      <c r="FA84" s="256"/>
      <c r="FB84" s="256"/>
      <c r="FC84" s="256"/>
      <c r="FD84" s="256"/>
      <c r="FE84" s="256"/>
      <c r="FF84" s="256"/>
      <c r="FG84" s="256"/>
      <c r="FH84" s="256"/>
      <c r="FI84" s="256"/>
      <c r="FJ84" s="256"/>
      <c r="FK84" s="256"/>
      <c r="FL84" s="256"/>
      <c r="FM84" s="256"/>
      <c r="FN84" s="256"/>
      <c r="FO84" s="256"/>
      <c r="FP84" s="256"/>
      <c r="FQ84" s="256"/>
      <c r="FR84" s="256"/>
      <c r="FS84" s="256"/>
      <c r="FT84" s="256"/>
      <c r="FU84" s="256"/>
      <c r="FV84" s="256"/>
      <c r="FW84" s="256"/>
      <c r="FX84" s="256"/>
      <c r="FY84" s="256"/>
      <c r="FZ84" s="256"/>
      <c r="GA84" s="256"/>
      <c r="GB84" s="256"/>
      <c r="GC84" s="256"/>
      <c r="GD84" s="256"/>
      <c r="GE84" s="256"/>
      <c r="GF84" s="256"/>
    </row>
    <row r="85" spans="7:188" x14ac:dyDescent="0.25">
      <c r="G85" s="307"/>
      <c r="H85" s="307"/>
      <c r="I85" s="307"/>
      <c r="J85" s="307"/>
      <c r="K85" s="307"/>
      <c r="L85" s="307"/>
      <c r="M85" s="307"/>
      <c r="N85" s="307"/>
      <c r="O85" s="307"/>
      <c r="P85" s="307"/>
      <c r="Q85" s="307"/>
      <c r="R85" s="307"/>
      <c r="S85" s="307"/>
      <c r="T85" s="307"/>
      <c r="U85" s="307"/>
      <c r="V85" s="307"/>
      <c r="W85" s="307"/>
      <c r="X85" s="307"/>
      <c r="Y85" s="307"/>
      <c r="Z85" s="307"/>
      <c r="AA85" s="307"/>
      <c r="AB85" s="307"/>
      <c r="AC85" s="307"/>
      <c r="AD85" s="307"/>
      <c r="AE85" s="307"/>
      <c r="AF85" s="307"/>
      <c r="AG85" s="307"/>
      <c r="AH85" s="307"/>
      <c r="AI85" s="307"/>
      <c r="AJ85" s="307"/>
      <c r="AK85" s="307"/>
      <c r="AL85" s="307"/>
      <c r="AM85" s="307"/>
      <c r="AN85" s="307"/>
      <c r="AO85" s="307"/>
      <c r="AP85" s="307"/>
      <c r="AQ85" s="307"/>
      <c r="AR85" s="307"/>
      <c r="AS85" s="307"/>
      <c r="AT85" s="307"/>
      <c r="AU85" s="307"/>
      <c r="AV85" s="307"/>
      <c r="AW85" s="307"/>
      <c r="AX85" s="307"/>
      <c r="AY85" s="307"/>
      <c r="AZ85" s="307"/>
      <c r="BA85" s="307"/>
      <c r="BB85" s="307"/>
      <c r="BC85" s="307"/>
      <c r="BD85" s="307"/>
      <c r="BE85" s="307"/>
      <c r="BF85" s="307"/>
      <c r="BG85" s="307"/>
      <c r="BH85" s="307"/>
      <c r="BI85" s="307"/>
      <c r="BJ85" s="307"/>
      <c r="BK85" s="307"/>
      <c r="BL85" s="307"/>
      <c r="BM85" s="307"/>
      <c r="BN85" s="307"/>
      <c r="BO85" s="307"/>
      <c r="BP85" s="307"/>
      <c r="BQ85" s="307"/>
      <c r="BR85" s="307"/>
      <c r="BS85" s="307"/>
      <c r="BT85" s="307"/>
      <c r="BU85" s="307"/>
      <c r="BV85" s="307"/>
      <c r="BW85" s="307"/>
      <c r="BX85" s="307"/>
      <c r="BY85" s="307"/>
      <c r="BZ85" s="307"/>
      <c r="CA85" s="307"/>
      <c r="CB85" s="307"/>
      <c r="CC85" s="307"/>
      <c r="CD85" s="307"/>
      <c r="CE85" s="307"/>
      <c r="CF85" s="307"/>
      <c r="CG85" s="307"/>
      <c r="CH85" s="307"/>
      <c r="CI85" s="307"/>
      <c r="CJ85" s="307"/>
      <c r="CK85" s="307"/>
      <c r="CL85" s="307"/>
      <c r="CM85" s="307"/>
      <c r="CN85" s="307"/>
      <c r="CO85" s="307"/>
      <c r="CP85" s="307"/>
      <c r="CQ85" s="307"/>
      <c r="CR85" s="307"/>
      <c r="CS85" s="307"/>
      <c r="CT85" s="307"/>
      <c r="CU85" s="307"/>
      <c r="CV85" s="307"/>
      <c r="CW85" s="307"/>
      <c r="CX85" s="307"/>
      <c r="CY85" s="307"/>
      <c r="CZ85" s="307"/>
      <c r="DA85" s="307"/>
      <c r="DB85" s="307"/>
      <c r="DC85" s="307"/>
      <c r="DD85" s="307"/>
      <c r="DE85" s="307"/>
      <c r="DF85" s="307"/>
      <c r="DG85" s="307"/>
      <c r="DH85" s="307"/>
      <c r="DI85" s="307"/>
      <c r="DJ85" s="307"/>
      <c r="DK85" s="307"/>
      <c r="DL85" s="307"/>
      <c r="DM85" s="307"/>
      <c r="DN85" s="307"/>
      <c r="DO85" s="307"/>
      <c r="DP85" s="307"/>
      <c r="DQ85" s="307"/>
      <c r="DR85" s="307"/>
      <c r="DS85" s="307"/>
      <c r="DT85" s="307"/>
      <c r="DU85" s="307"/>
      <c r="DV85" s="307"/>
      <c r="DW85" s="307"/>
      <c r="DX85" s="307"/>
      <c r="DY85" s="307"/>
      <c r="DZ85" s="307"/>
      <c r="EA85" s="307"/>
      <c r="EB85" s="307"/>
      <c r="EC85" s="307"/>
      <c r="ED85" s="307"/>
      <c r="EE85" s="307"/>
      <c r="EF85" s="307"/>
      <c r="EG85" s="307"/>
      <c r="EH85" s="307"/>
      <c r="EI85" s="307"/>
      <c r="EJ85" s="307"/>
      <c r="EK85" s="307"/>
      <c r="EL85" s="307"/>
      <c r="EM85" s="307"/>
      <c r="EN85" s="307"/>
      <c r="EO85" s="307"/>
      <c r="EP85" s="307"/>
      <c r="EQ85" s="307"/>
      <c r="ER85" s="307"/>
      <c r="ES85" s="307"/>
      <c r="ET85" s="307"/>
      <c r="EU85" s="307"/>
      <c r="EV85" s="307"/>
      <c r="EW85" s="307"/>
      <c r="EX85" s="307"/>
      <c r="EY85" s="307"/>
      <c r="EZ85" s="307"/>
      <c r="FA85" s="307"/>
      <c r="FB85" s="307"/>
      <c r="FC85" s="307"/>
      <c r="FD85" s="307"/>
      <c r="FE85" s="307"/>
      <c r="FF85" s="307"/>
      <c r="FG85" s="307"/>
      <c r="FH85" s="307"/>
      <c r="FI85" s="307"/>
      <c r="FJ85" s="307"/>
      <c r="FK85" s="307"/>
      <c r="FL85" s="307"/>
      <c r="FM85" s="307"/>
      <c r="FN85" s="307"/>
      <c r="FO85" s="307"/>
      <c r="FP85" s="307"/>
      <c r="FQ85" s="307"/>
      <c r="FR85" s="307"/>
      <c r="FS85" s="307"/>
      <c r="FT85" s="307"/>
      <c r="FU85" s="307"/>
      <c r="FV85" s="307"/>
      <c r="FW85" s="307"/>
      <c r="FX85" s="307"/>
      <c r="FY85" s="307"/>
      <c r="FZ85" s="307"/>
      <c r="GA85" s="307"/>
      <c r="GB85" s="307"/>
      <c r="GC85" s="307"/>
      <c r="GD85" s="307"/>
      <c r="GE85" s="307"/>
      <c r="GF85" s="307"/>
    </row>
    <row r="86" spans="7:188" x14ac:dyDescent="0.25"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  <c r="AD86" s="256"/>
      <c r="AE86" s="256"/>
      <c r="AF86" s="256"/>
      <c r="AG86" s="256"/>
      <c r="AH86" s="256"/>
      <c r="AI86" s="256"/>
      <c r="AJ86" s="256"/>
      <c r="AK86" s="256"/>
      <c r="AL86" s="256"/>
      <c r="AM86" s="256"/>
      <c r="AN86" s="256"/>
      <c r="AO86" s="256"/>
      <c r="AP86" s="256"/>
      <c r="AQ86" s="256"/>
      <c r="AR86" s="256"/>
      <c r="AS86" s="256"/>
      <c r="AT86" s="256"/>
      <c r="AU86" s="256"/>
      <c r="AV86" s="256"/>
      <c r="AW86" s="256"/>
      <c r="AX86" s="256"/>
      <c r="AY86" s="256"/>
      <c r="AZ86" s="256"/>
      <c r="BA86" s="256"/>
      <c r="BB86" s="256"/>
      <c r="BC86" s="256"/>
      <c r="BD86" s="256"/>
      <c r="BE86" s="256"/>
      <c r="BF86" s="256"/>
      <c r="BG86" s="256"/>
      <c r="BH86" s="256"/>
      <c r="BI86" s="256"/>
      <c r="BJ86" s="256"/>
      <c r="BK86" s="256"/>
      <c r="BL86" s="256"/>
      <c r="BM86" s="256"/>
      <c r="BN86" s="256"/>
      <c r="BO86" s="256"/>
      <c r="BP86" s="256"/>
      <c r="BQ86" s="256"/>
      <c r="BR86" s="256"/>
      <c r="BS86" s="256"/>
      <c r="BT86" s="256"/>
      <c r="BU86" s="256"/>
      <c r="BV86" s="256"/>
      <c r="BW86" s="256"/>
      <c r="BX86" s="256"/>
      <c r="BY86" s="256"/>
      <c r="BZ86" s="256"/>
      <c r="CA86" s="256"/>
      <c r="CB86" s="256"/>
      <c r="CC86" s="256"/>
      <c r="CD86" s="256"/>
      <c r="CE86" s="256"/>
      <c r="CF86" s="256"/>
      <c r="CG86" s="256"/>
      <c r="CH86" s="256"/>
      <c r="CI86" s="256"/>
      <c r="CJ86" s="256"/>
      <c r="CK86" s="256"/>
      <c r="CL86" s="256"/>
      <c r="CM86" s="256"/>
      <c r="CN86" s="256"/>
      <c r="CO86" s="256"/>
      <c r="CP86" s="256"/>
      <c r="CQ86" s="256"/>
      <c r="CR86" s="256"/>
      <c r="CS86" s="256"/>
      <c r="CT86" s="256"/>
      <c r="CU86" s="256"/>
      <c r="CV86" s="256"/>
      <c r="CW86" s="256"/>
      <c r="CX86" s="256"/>
      <c r="CY86" s="256"/>
      <c r="CZ86" s="256"/>
      <c r="DA86" s="256"/>
      <c r="DB86" s="256"/>
      <c r="DC86" s="256"/>
      <c r="DD86" s="256"/>
      <c r="DE86" s="256"/>
      <c r="DF86" s="256"/>
      <c r="DG86" s="256"/>
      <c r="DH86" s="256"/>
      <c r="DI86" s="256"/>
      <c r="DJ86" s="256"/>
      <c r="DK86" s="256"/>
      <c r="DL86" s="256"/>
      <c r="DM86" s="256"/>
      <c r="DN86" s="256"/>
      <c r="DO86" s="256"/>
      <c r="DP86" s="256"/>
      <c r="DQ86" s="256"/>
      <c r="DR86" s="256"/>
      <c r="DS86" s="256"/>
      <c r="DT86" s="256"/>
      <c r="DU86" s="256"/>
      <c r="DV86" s="256"/>
      <c r="DW86" s="256"/>
      <c r="DX86" s="256"/>
      <c r="DY86" s="256"/>
      <c r="DZ86" s="256"/>
      <c r="EA86" s="256"/>
      <c r="EB86" s="256"/>
      <c r="EC86" s="256"/>
      <c r="ED86" s="256"/>
      <c r="EE86" s="256"/>
      <c r="EF86" s="256"/>
      <c r="EG86" s="256"/>
      <c r="EH86" s="256"/>
      <c r="EI86" s="256"/>
      <c r="EJ86" s="256"/>
      <c r="EK86" s="256"/>
      <c r="EL86" s="256"/>
      <c r="EM86" s="256"/>
      <c r="EN86" s="256"/>
      <c r="EO86" s="256"/>
      <c r="EP86" s="256"/>
      <c r="EQ86" s="256"/>
      <c r="ER86" s="256"/>
      <c r="ES86" s="256"/>
      <c r="ET86" s="256"/>
      <c r="EU86" s="256"/>
      <c r="EV86" s="256"/>
      <c r="EW86" s="256"/>
      <c r="EX86" s="256"/>
      <c r="EY86" s="256"/>
      <c r="EZ86" s="256"/>
      <c r="FA86" s="256"/>
      <c r="FB86" s="256"/>
      <c r="FC86" s="256"/>
      <c r="FD86" s="256"/>
      <c r="FE86" s="256"/>
      <c r="FF86" s="256"/>
      <c r="FG86" s="256"/>
      <c r="FH86" s="256"/>
      <c r="FI86" s="256"/>
      <c r="FJ86" s="256"/>
      <c r="FK86" s="256"/>
      <c r="FL86" s="256"/>
      <c r="FM86" s="256"/>
      <c r="FN86" s="256"/>
      <c r="FO86" s="256"/>
      <c r="FP86" s="256"/>
      <c r="FQ86" s="256"/>
      <c r="FR86" s="256"/>
      <c r="FS86" s="256"/>
      <c r="FT86" s="256"/>
      <c r="FU86" s="256"/>
      <c r="FV86" s="256"/>
      <c r="FW86" s="256"/>
      <c r="FX86" s="256"/>
      <c r="FY86" s="256"/>
      <c r="FZ86" s="256"/>
      <c r="GA86" s="256"/>
      <c r="GB86" s="256"/>
      <c r="GC86" s="256"/>
      <c r="GD86" s="256"/>
      <c r="GE86" s="256"/>
      <c r="GF86" s="256"/>
    </row>
    <row r="87" spans="7:188" x14ac:dyDescent="0.25">
      <c r="G87" s="307"/>
      <c r="H87" s="307"/>
      <c r="I87" s="307"/>
      <c r="J87" s="307"/>
      <c r="K87" s="307"/>
      <c r="L87" s="307"/>
      <c r="M87" s="307"/>
      <c r="N87" s="307"/>
      <c r="O87" s="307"/>
      <c r="P87" s="307"/>
      <c r="Q87" s="307"/>
      <c r="R87" s="307"/>
      <c r="S87" s="307"/>
      <c r="T87" s="307"/>
      <c r="U87" s="307"/>
      <c r="V87" s="307"/>
      <c r="W87" s="307"/>
      <c r="X87" s="307"/>
      <c r="Y87" s="307"/>
      <c r="Z87" s="307"/>
      <c r="AA87" s="307"/>
      <c r="AB87" s="307"/>
      <c r="AC87" s="307"/>
      <c r="AD87" s="307"/>
      <c r="AE87" s="307"/>
      <c r="AF87" s="307"/>
      <c r="AG87" s="307"/>
      <c r="AH87" s="307"/>
      <c r="AI87" s="307"/>
      <c r="AJ87" s="307"/>
      <c r="AK87" s="307"/>
      <c r="AL87" s="307"/>
      <c r="AM87" s="307"/>
      <c r="AN87" s="307"/>
      <c r="AO87" s="307"/>
      <c r="AP87" s="307"/>
      <c r="AQ87" s="307"/>
      <c r="AR87" s="307"/>
      <c r="AS87" s="307"/>
      <c r="AT87" s="307"/>
      <c r="AU87" s="307"/>
      <c r="AV87" s="307"/>
      <c r="AW87" s="307"/>
      <c r="AX87" s="307"/>
      <c r="AY87" s="307"/>
      <c r="AZ87" s="307"/>
      <c r="BA87" s="307"/>
      <c r="BB87" s="307"/>
      <c r="BC87" s="307"/>
      <c r="BD87" s="307"/>
      <c r="BE87" s="307"/>
      <c r="BF87" s="307"/>
      <c r="BG87" s="307"/>
      <c r="BH87" s="307"/>
      <c r="BI87" s="307"/>
      <c r="BJ87" s="307"/>
      <c r="BK87" s="307"/>
      <c r="BL87" s="307"/>
      <c r="BM87" s="307"/>
      <c r="BN87" s="307"/>
      <c r="BO87" s="307"/>
      <c r="BP87" s="307"/>
      <c r="BQ87" s="307"/>
      <c r="BR87" s="307"/>
      <c r="BS87" s="307"/>
      <c r="BT87" s="307"/>
      <c r="BU87" s="307"/>
      <c r="BV87" s="307"/>
      <c r="BW87" s="307"/>
      <c r="BX87" s="307"/>
      <c r="BY87" s="307"/>
      <c r="BZ87" s="307"/>
      <c r="CA87" s="307"/>
      <c r="CB87" s="307"/>
      <c r="CC87" s="307"/>
      <c r="CD87" s="307"/>
      <c r="CE87" s="307"/>
      <c r="CF87" s="307"/>
      <c r="CG87" s="307"/>
      <c r="CH87" s="307"/>
      <c r="CI87" s="307"/>
      <c r="CJ87" s="307"/>
      <c r="CK87" s="307"/>
      <c r="CL87" s="307"/>
      <c r="CM87" s="307"/>
      <c r="CN87" s="307"/>
      <c r="CO87" s="307"/>
      <c r="CP87" s="307"/>
      <c r="CQ87" s="307"/>
      <c r="CR87" s="307"/>
      <c r="CS87" s="307"/>
      <c r="CT87" s="307"/>
      <c r="CU87" s="307"/>
      <c r="CV87" s="307"/>
      <c r="CW87" s="307"/>
      <c r="CX87" s="307"/>
      <c r="CY87" s="307"/>
      <c r="CZ87" s="307"/>
      <c r="DA87" s="307"/>
      <c r="DB87" s="307"/>
      <c r="DC87" s="307"/>
      <c r="DD87" s="307"/>
      <c r="DE87" s="307"/>
      <c r="DF87" s="307"/>
      <c r="DG87" s="307"/>
      <c r="DH87" s="307"/>
      <c r="DI87" s="307"/>
      <c r="DJ87" s="307"/>
      <c r="DK87" s="307"/>
      <c r="DL87" s="307"/>
      <c r="DM87" s="307"/>
      <c r="DN87" s="307"/>
      <c r="DO87" s="307"/>
      <c r="DP87" s="307"/>
      <c r="DQ87" s="307"/>
      <c r="DR87" s="307"/>
      <c r="DS87" s="307"/>
      <c r="DT87" s="307"/>
      <c r="DU87" s="307"/>
      <c r="DV87" s="307"/>
      <c r="DW87" s="307"/>
      <c r="DX87" s="307"/>
      <c r="DY87" s="307"/>
      <c r="DZ87" s="307"/>
      <c r="EA87" s="307"/>
      <c r="EB87" s="307"/>
      <c r="EC87" s="307"/>
      <c r="ED87" s="307"/>
      <c r="EE87" s="307"/>
      <c r="EF87" s="307"/>
      <c r="EG87" s="307"/>
      <c r="EH87" s="307"/>
      <c r="EI87" s="307"/>
      <c r="EJ87" s="307"/>
      <c r="EK87" s="307"/>
      <c r="EL87" s="307"/>
      <c r="EM87" s="307"/>
      <c r="EN87" s="307"/>
      <c r="EO87" s="307"/>
      <c r="EP87" s="307"/>
      <c r="EQ87" s="307"/>
      <c r="ER87" s="307"/>
      <c r="ES87" s="307"/>
      <c r="ET87" s="307"/>
      <c r="EU87" s="307"/>
      <c r="EV87" s="307"/>
      <c r="EW87" s="307"/>
      <c r="EX87" s="307"/>
      <c r="EY87" s="307"/>
      <c r="EZ87" s="307"/>
      <c r="FA87" s="307"/>
      <c r="FB87" s="307"/>
      <c r="FC87" s="307"/>
      <c r="FD87" s="307"/>
      <c r="FE87" s="307"/>
      <c r="FF87" s="307"/>
      <c r="FG87" s="307"/>
      <c r="FH87" s="307"/>
      <c r="FI87" s="307"/>
      <c r="FJ87" s="307"/>
      <c r="FK87" s="307"/>
      <c r="FL87" s="307"/>
      <c r="FM87" s="307"/>
      <c r="FN87" s="307"/>
      <c r="FO87" s="307"/>
      <c r="FP87" s="307"/>
      <c r="FQ87" s="307"/>
      <c r="FR87" s="307"/>
      <c r="FS87" s="307"/>
      <c r="FT87" s="307"/>
      <c r="FU87" s="307"/>
      <c r="FV87" s="307"/>
      <c r="FW87" s="307"/>
      <c r="FX87" s="307"/>
      <c r="FY87" s="307"/>
      <c r="FZ87" s="307"/>
      <c r="GA87" s="307"/>
      <c r="GB87" s="307"/>
      <c r="GC87" s="307"/>
      <c r="GD87" s="307"/>
      <c r="GE87" s="307"/>
      <c r="GF87" s="307"/>
    </row>
    <row r="88" spans="7:188" x14ac:dyDescent="0.25">
      <c r="G88" s="256"/>
      <c r="H88" s="256"/>
      <c r="I88" s="256"/>
      <c r="J88" s="256"/>
      <c r="K88" s="256"/>
      <c r="L88" s="256"/>
      <c r="M88" s="256"/>
      <c r="N88" s="256"/>
      <c r="O88" s="256"/>
      <c r="P88" s="256"/>
      <c r="Q88" s="256"/>
      <c r="R88" s="256"/>
      <c r="S88" s="256"/>
      <c r="T88" s="256"/>
      <c r="U88" s="256"/>
      <c r="V88" s="256"/>
      <c r="W88" s="256"/>
      <c r="X88" s="256"/>
      <c r="Y88" s="256"/>
      <c r="Z88" s="256"/>
      <c r="AA88" s="256"/>
      <c r="AB88" s="256"/>
      <c r="AC88" s="256"/>
      <c r="AD88" s="256"/>
      <c r="AE88" s="256"/>
      <c r="AF88" s="256"/>
      <c r="AG88" s="256"/>
      <c r="AH88" s="256"/>
      <c r="AI88" s="256"/>
      <c r="AJ88" s="256"/>
      <c r="AK88" s="256"/>
      <c r="AL88" s="256"/>
      <c r="AM88" s="256"/>
      <c r="AN88" s="256"/>
      <c r="AO88" s="256"/>
      <c r="AP88" s="256"/>
      <c r="AQ88" s="256"/>
      <c r="AR88" s="256"/>
      <c r="AS88" s="256"/>
      <c r="AT88" s="256"/>
      <c r="AU88" s="256"/>
      <c r="AV88" s="256"/>
      <c r="AW88" s="256"/>
      <c r="AX88" s="256"/>
      <c r="AY88" s="256"/>
      <c r="AZ88" s="256"/>
      <c r="BA88" s="256"/>
      <c r="BB88" s="256"/>
      <c r="BC88" s="256"/>
      <c r="BD88" s="256"/>
      <c r="BE88" s="256"/>
      <c r="BF88" s="256"/>
      <c r="BG88" s="256"/>
      <c r="BH88" s="256"/>
      <c r="BI88" s="256"/>
      <c r="BJ88" s="256"/>
      <c r="BK88" s="256"/>
      <c r="BL88" s="256"/>
      <c r="BM88" s="256"/>
      <c r="BN88" s="256"/>
      <c r="BO88" s="256"/>
      <c r="BP88" s="256"/>
      <c r="BQ88" s="256"/>
      <c r="BR88" s="256"/>
      <c r="BS88" s="256"/>
      <c r="BT88" s="256"/>
      <c r="BU88" s="256"/>
      <c r="BV88" s="256"/>
      <c r="BW88" s="256"/>
      <c r="BX88" s="256"/>
      <c r="BY88" s="256"/>
      <c r="BZ88" s="256"/>
      <c r="CA88" s="256"/>
      <c r="CB88" s="256"/>
      <c r="CC88" s="256"/>
      <c r="CD88" s="256"/>
      <c r="CE88" s="256"/>
      <c r="CF88" s="256"/>
      <c r="CG88" s="256"/>
      <c r="CH88" s="256"/>
      <c r="CI88" s="256"/>
      <c r="CJ88" s="256"/>
      <c r="CK88" s="256"/>
      <c r="CL88" s="256"/>
      <c r="CM88" s="256"/>
      <c r="CN88" s="256"/>
      <c r="CO88" s="256"/>
      <c r="CP88" s="256"/>
      <c r="CQ88" s="256"/>
      <c r="CR88" s="256"/>
      <c r="CS88" s="256"/>
      <c r="CT88" s="256"/>
      <c r="CU88" s="256"/>
      <c r="CV88" s="256"/>
      <c r="CW88" s="256"/>
      <c r="CX88" s="256"/>
      <c r="CY88" s="256"/>
      <c r="CZ88" s="256"/>
      <c r="DA88" s="256"/>
      <c r="DB88" s="256"/>
      <c r="DC88" s="256"/>
      <c r="DD88" s="256"/>
      <c r="DE88" s="256"/>
      <c r="DF88" s="256"/>
      <c r="DG88" s="256"/>
      <c r="DH88" s="256"/>
      <c r="DI88" s="256"/>
      <c r="DJ88" s="256"/>
      <c r="DK88" s="256"/>
      <c r="DL88" s="256"/>
      <c r="DM88" s="256"/>
      <c r="DN88" s="256"/>
      <c r="DO88" s="256"/>
      <c r="DP88" s="256"/>
      <c r="DQ88" s="256"/>
      <c r="DR88" s="256"/>
      <c r="DS88" s="256"/>
      <c r="DT88" s="256"/>
      <c r="DU88" s="256"/>
      <c r="DV88" s="256"/>
      <c r="DW88" s="256"/>
      <c r="DX88" s="256"/>
      <c r="DY88" s="256"/>
      <c r="DZ88" s="256"/>
      <c r="EA88" s="256"/>
      <c r="EB88" s="256"/>
      <c r="EC88" s="256"/>
      <c r="ED88" s="256"/>
      <c r="EE88" s="256"/>
      <c r="EF88" s="256"/>
      <c r="EG88" s="256"/>
      <c r="EH88" s="256"/>
      <c r="EI88" s="256"/>
      <c r="EJ88" s="256"/>
      <c r="EK88" s="256"/>
      <c r="EL88" s="256"/>
      <c r="EM88" s="256"/>
      <c r="EN88" s="256"/>
      <c r="EO88" s="256"/>
      <c r="EP88" s="256"/>
      <c r="EQ88" s="256"/>
      <c r="ER88" s="256"/>
      <c r="ES88" s="256"/>
      <c r="ET88" s="256"/>
      <c r="EU88" s="256"/>
      <c r="EV88" s="256"/>
      <c r="EW88" s="256"/>
      <c r="EX88" s="256"/>
      <c r="EY88" s="256"/>
      <c r="EZ88" s="256"/>
      <c r="FA88" s="256"/>
      <c r="FB88" s="256"/>
      <c r="FC88" s="256"/>
      <c r="FD88" s="256"/>
      <c r="FE88" s="256"/>
      <c r="FF88" s="256"/>
      <c r="FG88" s="256"/>
      <c r="FH88" s="256"/>
      <c r="FI88" s="256"/>
      <c r="FJ88" s="256"/>
      <c r="FK88" s="256"/>
      <c r="FL88" s="256"/>
      <c r="FM88" s="256"/>
      <c r="FN88" s="256"/>
      <c r="FO88" s="256"/>
      <c r="FP88" s="256"/>
      <c r="FQ88" s="256"/>
      <c r="FR88" s="256"/>
      <c r="FS88" s="256"/>
      <c r="FT88" s="256"/>
      <c r="FU88" s="256"/>
      <c r="FV88" s="256"/>
      <c r="FW88" s="256"/>
      <c r="FX88" s="256"/>
      <c r="FY88" s="256"/>
      <c r="FZ88" s="256"/>
      <c r="GA88" s="256"/>
      <c r="GB88" s="256"/>
      <c r="GC88" s="256"/>
      <c r="GD88" s="256"/>
      <c r="GE88" s="256"/>
      <c r="GF88" s="256"/>
    </row>
    <row r="89" spans="7:188" x14ac:dyDescent="0.25"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307"/>
      <c r="AF89" s="307"/>
      <c r="AG89" s="307"/>
      <c r="AH89" s="307"/>
      <c r="AI89" s="307"/>
      <c r="AJ89" s="307"/>
      <c r="AK89" s="307"/>
      <c r="AL89" s="307"/>
      <c r="AM89" s="307"/>
      <c r="AN89" s="307"/>
      <c r="AO89" s="307"/>
      <c r="AP89" s="307"/>
      <c r="AQ89" s="307"/>
      <c r="AR89" s="307"/>
      <c r="AS89" s="307"/>
      <c r="AT89" s="307"/>
      <c r="AU89" s="307"/>
      <c r="AV89" s="307"/>
      <c r="AW89" s="307"/>
      <c r="AX89" s="307"/>
      <c r="AY89" s="307"/>
      <c r="AZ89" s="307"/>
      <c r="BA89" s="307"/>
      <c r="BB89" s="307"/>
      <c r="BC89" s="307"/>
      <c r="BD89" s="307"/>
      <c r="BE89" s="307"/>
      <c r="BF89" s="307"/>
      <c r="BG89" s="307"/>
      <c r="BH89" s="307"/>
      <c r="BI89" s="307"/>
      <c r="BJ89" s="307"/>
      <c r="BK89" s="307"/>
      <c r="BL89" s="307"/>
      <c r="BM89" s="307"/>
      <c r="BN89" s="307"/>
      <c r="BO89" s="307"/>
      <c r="BP89" s="307"/>
      <c r="BQ89" s="307"/>
      <c r="BR89" s="307"/>
      <c r="BS89" s="307"/>
      <c r="BT89" s="307"/>
      <c r="BU89" s="307"/>
      <c r="BV89" s="307"/>
      <c r="BW89" s="307"/>
      <c r="BX89" s="307"/>
      <c r="BY89" s="307"/>
      <c r="BZ89" s="307"/>
      <c r="CA89" s="307"/>
      <c r="CB89" s="307"/>
      <c r="CC89" s="307"/>
      <c r="CD89" s="307"/>
      <c r="CE89" s="307"/>
      <c r="CF89" s="307"/>
      <c r="CG89" s="307"/>
      <c r="CH89" s="307"/>
      <c r="CI89" s="307"/>
      <c r="CJ89" s="307"/>
      <c r="CK89" s="307"/>
      <c r="CL89" s="307"/>
      <c r="CM89" s="307"/>
      <c r="CN89" s="307"/>
      <c r="CO89" s="307"/>
      <c r="CP89" s="307"/>
      <c r="CQ89" s="307"/>
      <c r="CR89" s="307"/>
      <c r="CS89" s="307"/>
      <c r="CT89" s="307"/>
      <c r="CU89" s="307"/>
      <c r="CV89" s="307"/>
      <c r="CW89" s="307"/>
      <c r="CX89" s="307"/>
      <c r="CY89" s="307"/>
      <c r="CZ89" s="307"/>
      <c r="DA89" s="307"/>
      <c r="DB89" s="307"/>
      <c r="DC89" s="307"/>
      <c r="DD89" s="307"/>
      <c r="DE89" s="307"/>
      <c r="DF89" s="307"/>
      <c r="DG89" s="307"/>
      <c r="DH89" s="307"/>
      <c r="DI89" s="307"/>
      <c r="DJ89" s="307"/>
      <c r="DK89" s="307"/>
      <c r="DL89" s="307"/>
      <c r="DM89" s="307"/>
      <c r="DN89" s="307"/>
      <c r="DO89" s="307"/>
      <c r="DP89" s="307"/>
      <c r="DQ89" s="307"/>
      <c r="DR89" s="307"/>
      <c r="DS89" s="307"/>
      <c r="DT89" s="307"/>
      <c r="DU89" s="307"/>
      <c r="DV89" s="307"/>
      <c r="DW89" s="307"/>
      <c r="DX89" s="307"/>
      <c r="DY89" s="307"/>
      <c r="DZ89" s="307"/>
      <c r="EA89" s="307"/>
      <c r="EB89" s="307"/>
      <c r="EC89" s="307"/>
      <c r="ED89" s="307"/>
      <c r="EE89" s="307"/>
      <c r="EF89" s="307"/>
      <c r="EG89" s="307"/>
      <c r="EH89" s="307"/>
      <c r="EI89" s="307"/>
      <c r="EJ89" s="307"/>
      <c r="EK89" s="307"/>
      <c r="EL89" s="307"/>
      <c r="EM89" s="307"/>
      <c r="EN89" s="307"/>
      <c r="EO89" s="307"/>
      <c r="EP89" s="307"/>
      <c r="EQ89" s="307"/>
      <c r="ER89" s="307"/>
      <c r="ES89" s="307"/>
      <c r="ET89" s="307"/>
      <c r="EU89" s="307"/>
      <c r="EV89" s="307"/>
      <c r="EW89" s="307"/>
      <c r="EX89" s="307"/>
      <c r="EY89" s="307"/>
      <c r="EZ89" s="307"/>
      <c r="FA89" s="307"/>
      <c r="FB89" s="307"/>
      <c r="FC89" s="307"/>
      <c r="FD89" s="307"/>
      <c r="FE89" s="307"/>
      <c r="FF89" s="307"/>
      <c r="FG89" s="307"/>
      <c r="FH89" s="307"/>
      <c r="FI89" s="307"/>
      <c r="FJ89" s="307"/>
      <c r="FK89" s="307"/>
      <c r="FL89" s="307"/>
      <c r="FM89" s="307"/>
      <c r="FN89" s="307"/>
      <c r="FO89" s="307"/>
      <c r="FP89" s="307"/>
      <c r="FQ89" s="307"/>
      <c r="FR89" s="307"/>
      <c r="FS89" s="307"/>
      <c r="FT89" s="307"/>
      <c r="FU89" s="307"/>
      <c r="FV89" s="307"/>
      <c r="FW89" s="307"/>
      <c r="FX89" s="307"/>
      <c r="FY89" s="307"/>
      <c r="FZ89" s="307"/>
      <c r="GA89" s="307"/>
      <c r="GB89" s="307"/>
      <c r="GC89" s="307"/>
      <c r="GD89" s="307"/>
      <c r="GE89" s="307"/>
      <c r="GF89" s="307"/>
    </row>
    <row r="90" spans="7:188" x14ac:dyDescent="0.25"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  <c r="AA90" s="256"/>
      <c r="AB90" s="256"/>
      <c r="AC90" s="256"/>
      <c r="AD90" s="256"/>
      <c r="AE90" s="256"/>
      <c r="AF90" s="256"/>
      <c r="AG90" s="256"/>
      <c r="AH90" s="256"/>
      <c r="AI90" s="256"/>
      <c r="AJ90" s="256"/>
      <c r="AK90" s="256"/>
      <c r="AL90" s="256"/>
      <c r="AM90" s="256"/>
      <c r="AN90" s="256"/>
      <c r="AO90" s="256"/>
      <c r="AP90" s="256"/>
      <c r="AQ90" s="256"/>
      <c r="AR90" s="256"/>
      <c r="AS90" s="256"/>
      <c r="AT90" s="256"/>
      <c r="AU90" s="256"/>
      <c r="AV90" s="256"/>
      <c r="AW90" s="256"/>
      <c r="AX90" s="256"/>
      <c r="AY90" s="256"/>
      <c r="AZ90" s="256"/>
      <c r="BA90" s="256"/>
      <c r="BB90" s="256"/>
      <c r="BC90" s="256"/>
      <c r="BD90" s="256"/>
      <c r="BE90" s="256"/>
      <c r="BF90" s="256"/>
      <c r="BG90" s="256"/>
      <c r="BH90" s="256"/>
      <c r="BI90" s="256"/>
      <c r="BJ90" s="256"/>
      <c r="BK90" s="256"/>
      <c r="BL90" s="256"/>
      <c r="BM90" s="256"/>
      <c r="BN90" s="256"/>
      <c r="BO90" s="256"/>
      <c r="BP90" s="256"/>
      <c r="BQ90" s="256"/>
      <c r="BR90" s="256"/>
      <c r="BS90" s="256"/>
      <c r="BT90" s="256"/>
      <c r="BU90" s="256"/>
      <c r="BV90" s="256"/>
      <c r="BW90" s="256"/>
      <c r="BX90" s="256"/>
      <c r="BY90" s="256"/>
      <c r="BZ90" s="256"/>
      <c r="CA90" s="256"/>
      <c r="CB90" s="256"/>
      <c r="CC90" s="256"/>
      <c r="CD90" s="256"/>
      <c r="CE90" s="256"/>
      <c r="CF90" s="256"/>
      <c r="CG90" s="256"/>
      <c r="CH90" s="256"/>
      <c r="CI90" s="256"/>
      <c r="CJ90" s="256"/>
      <c r="CK90" s="256"/>
      <c r="CL90" s="256"/>
      <c r="CM90" s="256"/>
      <c r="CN90" s="256"/>
      <c r="CO90" s="256"/>
      <c r="CP90" s="256"/>
      <c r="CQ90" s="256"/>
      <c r="CR90" s="256"/>
      <c r="CS90" s="256"/>
      <c r="CT90" s="256"/>
      <c r="CU90" s="256"/>
      <c r="CV90" s="256"/>
      <c r="CW90" s="256"/>
      <c r="CX90" s="256"/>
      <c r="CY90" s="256"/>
      <c r="CZ90" s="256"/>
      <c r="DA90" s="256"/>
      <c r="DB90" s="256"/>
      <c r="DC90" s="256"/>
      <c r="DD90" s="256"/>
      <c r="DE90" s="256"/>
      <c r="DF90" s="256"/>
      <c r="DG90" s="256"/>
      <c r="DH90" s="256"/>
      <c r="DI90" s="256"/>
      <c r="DJ90" s="256"/>
      <c r="DK90" s="256"/>
      <c r="DL90" s="256"/>
      <c r="DM90" s="256"/>
      <c r="DN90" s="256"/>
      <c r="DO90" s="256"/>
      <c r="DP90" s="256"/>
      <c r="DQ90" s="256"/>
      <c r="DR90" s="256"/>
      <c r="DS90" s="256"/>
      <c r="DT90" s="256"/>
      <c r="DU90" s="256"/>
      <c r="DV90" s="256"/>
      <c r="DW90" s="256"/>
      <c r="DX90" s="256"/>
      <c r="DY90" s="256"/>
      <c r="DZ90" s="256"/>
      <c r="EA90" s="256"/>
      <c r="EB90" s="256"/>
      <c r="EC90" s="256"/>
      <c r="ED90" s="256"/>
      <c r="EE90" s="256"/>
      <c r="EF90" s="256"/>
      <c r="EG90" s="256"/>
      <c r="EH90" s="256"/>
      <c r="EI90" s="256"/>
      <c r="EJ90" s="256"/>
      <c r="EK90" s="256"/>
      <c r="EL90" s="256"/>
      <c r="EM90" s="256"/>
      <c r="EN90" s="256"/>
      <c r="EO90" s="256"/>
      <c r="EP90" s="256"/>
      <c r="EQ90" s="256"/>
      <c r="ER90" s="256"/>
      <c r="ES90" s="256"/>
      <c r="ET90" s="256"/>
      <c r="EU90" s="256"/>
      <c r="EV90" s="256"/>
      <c r="EW90" s="256"/>
      <c r="EX90" s="256"/>
      <c r="EY90" s="256"/>
      <c r="EZ90" s="256"/>
      <c r="FA90" s="256"/>
      <c r="FB90" s="256"/>
      <c r="FC90" s="256"/>
      <c r="FD90" s="256"/>
      <c r="FE90" s="256"/>
      <c r="FF90" s="256"/>
      <c r="FG90" s="256"/>
      <c r="FH90" s="256"/>
      <c r="FI90" s="256"/>
      <c r="FJ90" s="256"/>
      <c r="FK90" s="256"/>
      <c r="FL90" s="256"/>
      <c r="FM90" s="256"/>
      <c r="FN90" s="256"/>
      <c r="FO90" s="256"/>
      <c r="FP90" s="256"/>
      <c r="FQ90" s="256"/>
      <c r="FR90" s="256"/>
      <c r="FS90" s="256"/>
      <c r="FT90" s="256"/>
      <c r="FU90" s="256"/>
      <c r="FV90" s="256"/>
      <c r="FW90" s="256"/>
      <c r="FX90" s="256"/>
      <c r="FY90" s="256"/>
      <c r="FZ90" s="256"/>
      <c r="GA90" s="256"/>
      <c r="GB90" s="256"/>
      <c r="GC90" s="256"/>
      <c r="GD90" s="256"/>
      <c r="GE90" s="256"/>
      <c r="GF90" s="256"/>
    </row>
    <row r="91" spans="7:188" x14ac:dyDescent="0.25"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307"/>
      <c r="AF91" s="307"/>
      <c r="AG91" s="307"/>
      <c r="AH91" s="307"/>
      <c r="AI91" s="307"/>
      <c r="AJ91" s="307"/>
      <c r="AK91" s="307"/>
      <c r="AL91" s="307"/>
      <c r="AM91" s="307"/>
      <c r="AN91" s="307"/>
      <c r="AO91" s="307"/>
      <c r="AP91" s="307"/>
      <c r="AQ91" s="307"/>
      <c r="AR91" s="307"/>
      <c r="AS91" s="307"/>
      <c r="AT91" s="307"/>
      <c r="AU91" s="307"/>
      <c r="AV91" s="307"/>
      <c r="AW91" s="307"/>
      <c r="AX91" s="307"/>
      <c r="AY91" s="307"/>
      <c r="AZ91" s="307"/>
      <c r="BA91" s="307"/>
      <c r="BB91" s="307"/>
      <c r="BC91" s="307"/>
      <c r="BD91" s="307"/>
      <c r="BE91" s="307"/>
      <c r="BF91" s="307"/>
      <c r="BG91" s="307"/>
      <c r="BH91" s="307"/>
      <c r="BI91" s="307"/>
      <c r="BJ91" s="307"/>
      <c r="BK91" s="307"/>
      <c r="BL91" s="307"/>
      <c r="BM91" s="307"/>
      <c r="BN91" s="307"/>
      <c r="BO91" s="307"/>
      <c r="BP91" s="307"/>
      <c r="BQ91" s="307"/>
      <c r="BR91" s="307"/>
      <c r="BS91" s="307"/>
      <c r="BT91" s="307"/>
      <c r="BU91" s="307"/>
      <c r="BV91" s="307"/>
      <c r="BW91" s="307"/>
      <c r="BX91" s="307"/>
      <c r="BY91" s="307"/>
      <c r="BZ91" s="307"/>
      <c r="CA91" s="307"/>
      <c r="CB91" s="307"/>
      <c r="CC91" s="307"/>
      <c r="CD91" s="307"/>
      <c r="CE91" s="307"/>
      <c r="CF91" s="307"/>
      <c r="CG91" s="307"/>
      <c r="CH91" s="307"/>
      <c r="CI91" s="307"/>
      <c r="CJ91" s="307"/>
      <c r="CK91" s="307"/>
      <c r="CL91" s="307"/>
      <c r="CM91" s="307"/>
      <c r="CN91" s="307"/>
      <c r="CO91" s="307"/>
      <c r="CP91" s="307"/>
      <c r="CQ91" s="307"/>
      <c r="CR91" s="307"/>
      <c r="CS91" s="307"/>
      <c r="CT91" s="307"/>
      <c r="CU91" s="307"/>
      <c r="CV91" s="307"/>
      <c r="CW91" s="307"/>
      <c r="CX91" s="307"/>
      <c r="CY91" s="307"/>
      <c r="CZ91" s="307"/>
      <c r="DA91" s="307"/>
      <c r="DB91" s="307"/>
      <c r="DC91" s="307"/>
      <c r="DD91" s="307"/>
      <c r="DE91" s="307"/>
      <c r="DF91" s="307"/>
      <c r="DG91" s="307"/>
      <c r="DH91" s="307"/>
      <c r="DI91" s="307"/>
      <c r="DJ91" s="307"/>
      <c r="DK91" s="307"/>
      <c r="DL91" s="307"/>
      <c r="DM91" s="307"/>
      <c r="DN91" s="307"/>
      <c r="DO91" s="307"/>
      <c r="DP91" s="307"/>
      <c r="DQ91" s="307"/>
      <c r="DR91" s="307"/>
      <c r="DS91" s="307"/>
      <c r="DT91" s="307"/>
      <c r="DU91" s="307"/>
      <c r="DV91" s="307"/>
      <c r="DW91" s="307"/>
      <c r="DX91" s="307"/>
      <c r="DY91" s="307"/>
      <c r="DZ91" s="307"/>
      <c r="EA91" s="307"/>
      <c r="EB91" s="307"/>
      <c r="EC91" s="307"/>
      <c r="ED91" s="307"/>
      <c r="EE91" s="307"/>
      <c r="EF91" s="307"/>
      <c r="EG91" s="307"/>
      <c r="EH91" s="307"/>
      <c r="EI91" s="307"/>
      <c r="EJ91" s="307"/>
      <c r="EK91" s="307"/>
      <c r="EL91" s="307"/>
      <c r="EM91" s="307"/>
      <c r="EN91" s="307"/>
      <c r="EO91" s="307"/>
      <c r="EP91" s="307"/>
      <c r="EQ91" s="307"/>
      <c r="ER91" s="307"/>
      <c r="ES91" s="307"/>
      <c r="ET91" s="307"/>
      <c r="EU91" s="307"/>
      <c r="EV91" s="307"/>
      <c r="EW91" s="307"/>
      <c r="EX91" s="307"/>
      <c r="EY91" s="307"/>
      <c r="EZ91" s="307"/>
      <c r="FA91" s="307"/>
      <c r="FB91" s="307"/>
      <c r="FC91" s="307"/>
      <c r="FD91" s="307"/>
      <c r="FE91" s="307"/>
      <c r="FF91" s="307"/>
      <c r="FG91" s="307"/>
      <c r="FH91" s="307"/>
      <c r="FI91" s="307"/>
      <c r="FJ91" s="307"/>
      <c r="FK91" s="307"/>
      <c r="FL91" s="307"/>
      <c r="FM91" s="307"/>
      <c r="FN91" s="307"/>
      <c r="FO91" s="307"/>
      <c r="FP91" s="307"/>
      <c r="FQ91" s="307"/>
      <c r="FR91" s="307"/>
      <c r="FS91" s="307"/>
      <c r="FT91" s="307"/>
      <c r="FU91" s="307"/>
      <c r="FV91" s="307"/>
      <c r="FW91" s="307"/>
      <c r="FX91" s="307"/>
      <c r="FY91" s="307"/>
      <c r="FZ91" s="307"/>
      <c r="GA91" s="307"/>
      <c r="GB91" s="307"/>
      <c r="GC91" s="307"/>
      <c r="GD91" s="307"/>
      <c r="GE91" s="307"/>
      <c r="GF91" s="307"/>
    </row>
    <row r="92" spans="7:188" x14ac:dyDescent="0.25">
      <c r="G92" s="256"/>
      <c r="H92" s="256"/>
      <c r="I92" s="256"/>
      <c r="J92" s="256"/>
      <c r="K92" s="256"/>
      <c r="L92" s="256"/>
      <c r="M92" s="256"/>
      <c r="N92" s="256"/>
      <c r="O92" s="256"/>
      <c r="P92" s="256"/>
      <c r="Q92" s="256"/>
      <c r="R92" s="256"/>
      <c r="S92" s="256"/>
      <c r="T92" s="256"/>
      <c r="U92" s="256"/>
      <c r="V92" s="256"/>
      <c r="W92" s="256"/>
      <c r="X92" s="256"/>
      <c r="Y92" s="256"/>
      <c r="Z92" s="256"/>
      <c r="AA92" s="256"/>
      <c r="AB92" s="256"/>
      <c r="AC92" s="256"/>
      <c r="AD92" s="256"/>
      <c r="AE92" s="256"/>
      <c r="AF92" s="256"/>
      <c r="AG92" s="256"/>
      <c r="AH92" s="256"/>
      <c r="AI92" s="256"/>
      <c r="AJ92" s="256"/>
      <c r="AK92" s="256"/>
      <c r="AL92" s="256"/>
      <c r="AM92" s="256"/>
      <c r="AN92" s="256"/>
      <c r="AO92" s="256"/>
      <c r="AP92" s="256"/>
      <c r="AQ92" s="256"/>
      <c r="AR92" s="256"/>
      <c r="AS92" s="256"/>
      <c r="AT92" s="256"/>
      <c r="AU92" s="256"/>
      <c r="AV92" s="256"/>
      <c r="AW92" s="256"/>
      <c r="AX92" s="256"/>
      <c r="AY92" s="256"/>
      <c r="AZ92" s="256"/>
      <c r="BA92" s="256"/>
      <c r="BB92" s="256"/>
      <c r="BC92" s="256"/>
      <c r="BD92" s="256"/>
      <c r="BE92" s="256"/>
      <c r="BF92" s="256"/>
      <c r="BG92" s="256"/>
      <c r="BH92" s="256"/>
      <c r="BI92" s="256"/>
      <c r="BJ92" s="256"/>
      <c r="BK92" s="256"/>
      <c r="BL92" s="256"/>
      <c r="BM92" s="256"/>
      <c r="BN92" s="256"/>
      <c r="BO92" s="256"/>
      <c r="BP92" s="256"/>
      <c r="BQ92" s="256"/>
      <c r="BR92" s="256"/>
      <c r="BS92" s="256"/>
      <c r="BT92" s="256"/>
      <c r="BU92" s="256"/>
      <c r="BV92" s="256"/>
      <c r="BW92" s="256"/>
      <c r="BX92" s="256"/>
      <c r="BY92" s="256"/>
      <c r="BZ92" s="256"/>
      <c r="CA92" s="256"/>
      <c r="CB92" s="256"/>
      <c r="CC92" s="256"/>
      <c r="CD92" s="256"/>
      <c r="CE92" s="256"/>
      <c r="CF92" s="256"/>
      <c r="CG92" s="256"/>
      <c r="CH92" s="256"/>
      <c r="CI92" s="256"/>
      <c r="CJ92" s="256"/>
      <c r="CK92" s="256"/>
      <c r="CL92" s="256"/>
      <c r="CM92" s="256"/>
      <c r="CN92" s="256"/>
      <c r="CO92" s="256"/>
      <c r="CP92" s="256"/>
      <c r="CQ92" s="256"/>
      <c r="CR92" s="256"/>
      <c r="CS92" s="256"/>
      <c r="CT92" s="256"/>
      <c r="CU92" s="256"/>
      <c r="CV92" s="256"/>
      <c r="CW92" s="256"/>
      <c r="CX92" s="256"/>
      <c r="CY92" s="256"/>
      <c r="CZ92" s="256"/>
      <c r="DA92" s="256"/>
      <c r="DB92" s="256"/>
      <c r="DC92" s="256"/>
      <c r="DD92" s="256"/>
      <c r="DE92" s="256"/>
      <c r="DF92" s="256"/>
      <c r="DG92" s="256"/>
      <c r="DH92" s="256"/>
      <c r="DI92" s="256"/>
      <c r="DJ92" s="256"/>
      <c r="DK92" s="256"/>
      <c r="DL92" s="256"/>
      <c r="DM92" s="256"/>
      <c r="DN92" s="256"/>
      <c r="DO92" s="256"/>
      <c r="DP92" s="256"/>
      <c r="DQ92" s="256"/>
      <c r="DR92" s="256"/>
      <c r="DS92" s="256"/>
      <c r="DT92" s="256"/>
      <c r="DU92" s="256"/>
      <c r="DV92" s="256"/>
      <c r="DW92" s="256"/>
      <c r="DX92" s="256"/>
      <c r="DY92" s="256"/>
      <c r="DZ92" s="256"/>
      <c r="EA92" s="256"/>
      <c r="EB92" s="256"/>
      <c r="EC92" s="256"/>
      <c r="ED92" s="256"/>
      <c r="EE92" s="256"/>
      <c r="EF92" s="256"/>
      <c r="EG92" s="256"/>
      <c r="EH92" s="256"/>
      <c r="EI92" s="256"/>
      <c r="EJ92" s="256"/>
      <c r="EK92" s="256"/>
      <c r="EL92" s="256"/>
      <c r="EM92" s="256"/>
      <c r="EN92" s="256"/>
      <c r="EO92" s="256"/>
      <c r="EP92" s="256"/>
      <c r="EQ92" s="256"/>
      <c r="ER92" s="256"/>
      <c r="ES92" s="256"/>
      <c r="ET92" s="256"/>
      <c r="EU92" s="256"/>
      <c r="EV92" s="256"/>
      <c r="EW92" s="256"/>
      <c r="EX92" s="256"/>
      <c r="EY92" s="256"/>
      <c r="EZ92" s="256"/>
      <c r="FA92" s="256"/>
      <c r="FB92" s="256"/>
      <c r="FC92" s="256"/>
      <c r="FD92" s="256"/>
      <c r="FE92" s="256"/>
      <c r="FF92" s="256"/>
      <c r="FG92" s="256"/>
      <c r="FH92" s="256"/>
      <c r="FI92" s="256"/>
      <c r="FJ92" s="256"/>
      <c r="FK92" s="256"/>
      <c r="FL92" s="256"/>
      <c r="FM92" s="256"/>
      <c r="FN92" s="256"/>
      <c r="FO92" s="256"/>
      <c r="FP92" s="256"/>
      <c r="FQ92" s="256"/>
      <c r="FR92" s="256"/>
      <c r="FS92" s="256"/>
      <c r="FT92" s="256"/>
      <c r="FU92" s="256"/>
      <c r="FV92" s="256"/>
      <c r="FW92" s="256"/>
      <c r="FX92" s="256"/>
      <c r="FY92" s="256"/>
      <c r="FZ92" s="256"/>
      <c r="GA92" s="256"/>
      <c r="GB92" s="256"/>
      <c r="GC92" s="256"/>
      <c r="GD92" s="256"/>
      <c r="GE92" s="256"/>
      <c r="GF92" s="256"/>
    </row>
    <row r="93" spans="7:188" x14ac:dyDescent="0.25">
      <c r="G93" s="307"/>
      <c r="H93" s="307"/>
      <c r="I93" s="307"/>
      <c r="J93" s="307"/>
      <c r="K93" s="307"/>
      <c r="L93" s="307"/>
      <c r="M93" s="307"/>
      <c r="N93" s="307"/>
      <c r="O93" s="307"/>
      <c r="P93" s="307"/>
      <c r="Q93" s="307"/>
      <c r="R93" s="307"/>
      <c r="S93" s="307"/>
      <c r="T93" s="307"/>
      <c r="U93" s="307"/>
      <c r="V93" s="307"/>
      <c r="W93" s="307"/>
      <c r="X93" s="307"/>
      <c r="Y93" s="307"/>
      <c r="Z93" s="307"/>
      <c r="AA93" s="307"/>
      <c r="AB93" s="307"/>
      <c r="AC93" s="307"/>
      <c r="AD93" s="307"/>
      <c r="AE93" s="307"/>
      <c r="AF93" s="307"/>
      <c r="AG93" s="307"/>
      <c r="AH93" s="307"/>
      <c r="AI93" s="307"/>
      <c r="AJ93" s="307"/>
      <c r="AK93" s="307"/>
      <c r="AL93" s="307"/>
      <c r="AM93" s="307"/>
      <c r="AN93" s="307"/>
      <c r="AO93" s="307"/>
      <c r="AP93" s="307"/>
      <c r="AQ93" s="307"/>
      <c r="AR93" s="307"/>
      <c r="AS93" s="307"/>
      <c r="AT93" s="307"/>
      <c r="AU93" s="307"/>
      <c r="AV93" s="307"/>
      <c r="AW93" s="307"/>
      <c r="AX93" s="307"/>
      <c r="AY93" s="307"/>
      <c r="AZ93" s="307"/>
      <c r="BA93" s="307"/>
      <c r="BB93" s="307"/>
      <c r="BC93" s="307"/>
      <c r="BD93" s="307"/>
      <c r="BE93" s="307"/>
      <c r="BF93" s="307"/>
      <c r="BG93" s="307"/>
      <c r="BH93" s="307"/>
      <c r="BI93" s="307"/>
      <c r="BJ93" s="307"/>
      <c r="BK93" s="307"/>
      <c r="BL93" s="307"/>
      <c r="BM93" s="307"/>
      <c r="BN93" s="307"/>
      <c r="BO93" s="307"/>
      <c r="BP93" s="307"/>
      <c r="BQ93" s="307"/>
      <c r="BR93" s="307"/>
      <c r="BS93" s="307"/>
      <c r="BT93" s="307"/>
      <c r="BU93" s="307"/>
      <c r="BV93" s="307"/>
      <c r="BW93" s="307"/>
      <c r="BX93" s="307"/>
      <c r="BY93" s="307"/>
      <c r="BZ93" s="307"/>
      <c r="CA93" s="307"/>
      <c r="CB93" s="307"/>
      <c r="CC93" s="307"/>
      <c r="CD93" s="307"/>
      <c r="CE93" s="307"/>
      <c r="CF93" s="307"/>
      <c r="CG93" s="307"/>
      <c r="CH93" s="307"/>
      <c r="CI93" s="307"/>
      <c r="CJ93" s="307"/>
      <c r="CK93" s="307"/>
      <c r="CL93" s="307"/>
      <c r="CM93" s="307"/>
      <c r="CN93" s="307"/>
      <c r="CO93" s="307"/>
      <c r="CP93" s="307"/>
      <c r="CQ93" s="307"/>
      <c r="CR93" s="307"/>
      <c r="CS93" s="307"/>
      <c r="CT93" s="307"/>
      <c r="CU93" s="307"/>
      <c r="CV93" s="307"/>
      <c r="CW93" s="307"/>
      <c r="CX93" s="307"/>
      <c r="CY93" s="307"/>
      <c r="CZ93" s="307"/>
      <c r="DA93" s="307"/>
      <c r="DB93" s="307"/>
      <c r="DC93" s="307"/>
      <c r="DD93" s="307"/>
      <c r="DE93" s="307"/>
      <c r="DF93" s="307"/>
      <c r="DG93" s="307"/>
      <c r="DH93" s="307"/>
      <c r="DI93" s="307"/>
      <c r="DJ93" s="307"/>
      <c r="DK93" s="307"/>
      <c r="DL93" s="307"/>
      <c r="DM93" s="307"/>
      <c r="DN93" s="307"/>
      <c r="DO93" s="307"/>
      <c r="DP93" s="307"/>
      <c r="DQ93" s="307"/>
      <c r="DR93" s="307"/>
      <c r="DS93" s="307"/>
      <c r="DT93" s="307"/>
      <c r="DU93" s="307"/>
      <c r="DV93" s="307"/>
      <c r="DW93" s="307"/>
      <c r="DX93" s="307"/>
      <c r="DY93" s="307"/>
      <c r="DZ93" s="307"/>
      <c r="EA93" s="307"/>
      <c r="EB93" s="307"/>
      <c r="EC93" s="307"/>
      <c r="ED93" s="307"/>
      <c r="EE93" s="307"/>
      <c r="EF93" s="307"/>
      <c r="EG93" s="307"/>
      <c r="EH93" s="307"/>
      <c r="EI93" s="307"/>
      <c r="EJ93" s="307"/>
      <c r="EK93" s="307"/>
      <c r="EL93" s="307"/>
      <c r="EM93" s="307"/>
      <c r="EN93" s="307"/>
      <c r="EO93" s="307"/>
      <c r="EP93" s="307"/>
      <c r="EQ93" s="307"/>
      <c r="ER93" s="307"/>
      <c r="ES93" s="307"/>
      <c r="ET93" s="307"/>
      <c r="EU93" s="307"/>
      <c r="EV93" s="307"/>
      <c r="EW93" s="307"/>
      <c r="EX93" s="307"/>
      <c r="EY93" s="307"/>
      <c r="EZ93" s="307"/>
      <c r="FA93" s="307"/>
      <c r="FB93" s="307"/>
      <c r="FC93" s="307"/>
      <c r="FD93" s="307"/>
      <c r="FE93" s="307"/>
      <c r="FF93" s="307"/>
      <c r="FG93" s="307"/>
      <c r="FH93" s="307"/>
      <c r="FI93" s="307"/>
      <c r="FJ93" s="307"/>
      <c r="FK93" s="307"/>
      <c r="FL93" s="307"/>
      <c r="FM93" s="307"/>
      <c r="FN93" s="307"/>
      <c r="FO93" s="307"/>
      <c r="FP93" s="307"/>
      <c r="FQ93" s="307"/>
      <c r="FR93" s="307"/>
      <c r="FS93" s="307"/>
      <c r="FT93" s="307"/>
      <c r="FU93" s="307"/>
      <c r="FV93" s="307"/>
      <c r="FW93" s="307"/>
      <c r="FX93" s="307"/>
      <c r="FY93" s="307"/>
      <c r="FZ93" s="307"/>
      <c r="GA93" s="307"/>
      <c r="GB93" s="307"/>
      <c r="GC93" s="307"/>
      <c r="GD93" s="307"/>
      <c r="GE93" s="307"/>
      <c r="GF93" s="307"/>
    </row>
    <row r="94" spans="7:188" x14ac:dyDescent="0.25">
      <c r="G94" s="256"/>
      <c r="H94" s="256"/>
      <c r="I94" s="256"/>
      <c r="J94" s="256"/>
      <c r="K94" s="256"/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  <c r="AA94" s="256"/>
      <c r="AB94" s="256"/>
      <c r="AC94" s="256"/>
      <c r="AD94" s="256"/>
      <c r="AE94" s="256"/>
      <c r="AF94" s="256"/>
      <c r="AG94" s="256"/>
      <c r="AH94" s="256"/>
      <c r="AI94" s="256"/>
      <c r="AJ94" s="256"/>
      <c r="AK94" s="256"/>
      <c r="AL94" s="256"/>
      <c r="AM94" s="256"/>
      <c r="AN94" s="256"/>
      <c r="AO94" s="256"/>
      <c r="AP94" s="256"/>
      <c r="AQ94" s="256"/>
      <c r="AR94" s="256"/>
      <c r="AS94" s="256"/>
      <c r="AT94" s="256"/>
      <c r="AU94" s="256"/>
      <c r="AV94" s="256"/>
      <c r="AW94" s="256"/>
      <c r="AX94" s="256"/>
      <c r="AY94" s="256"/>
      <c r="AZ94" s="256"/>
      <c r="BA94" s="256"/>
      <c r="BB94" s="256"/>
      <c r="BC94" s="256"/>
      <c r="BD94" s="256"/>
      <c r="BE94" s="256"/>
      <c r="BF94" s="256"/>
      <c r="BG94" s="256"/>
      <c r="BH94" s="256"/>
      <c r="BI94" s="256"/>
      <c r="BJ94" s="256"/>
      <c r="BK94" s="256"/>
      <c r="BL94" s="256"/>
      <c r="BM94" s="256"/>
      <c r="BN94" s="256"/>
      <c r="BO94" s="256"/>
      <c r="BP94" s="256"/>
      <c r="BQ94" s="256"/>
      <c r="BR94" s="256"/>
      <c r="BS94" s="256"/>
      <c r="BT94" s="256"/>
      <c r="BU94" s="256"/>
      <c r="BV94" s="256"/>
      <c r="BW94" s="256"/>
      <c r="BX94" s="256"/>
      <c r="BY94" s="256"/>
      <c r="BZ94" s="256"/>
      <c r="CA94" s="256"/>
      <c r="CB94" s="256"/>
      <c r="CC94" s="256"/>
      <c r="CD94" s="256"/>
      <c r="CE94" s="256"/>
      <c r="CF94" s="256"/>
      <c r="CG94" s="256"/>
      <c r="CH94" s="256"/>
      <c r="CI94" s="256"/>
      <c r="CJ94" s="256"/>
      <c r="CK94" s="256"/>
      <c r="CL94" s="256"/>
      <c r="CM94" s="256"/>
      <c r="CN94" s="256"/>
      <c r="CO94" s="256"/>
      <c r="CP94" s="256"/>
      <c r="CQ94" s="256"/>
      <c r="CR94" s="256"/>
      <c r="CS94" s="256"/>
      <c r="CT94" s="256"/>
      <c r="CU94" s="256"/>
      <c r="CV94" s="256"/>
      <c r="CW94" s="256"/>
      <c r="CX94" s="256"/>
      <c r="CY94" s="256"/>
      <c r="CZ94" s="256"/>
      <c r="DA94" s="256"/>
      <c r="DB94" s="256"/>
      <c r="DC94" s="256"/>
      <c r="DD94" s="256"/>
      <c r="DE94" s="256"/>
      <c r="DF94" s="256"/>
      <c r="DG94" s="256"/>
      <c r="DH94" s="256"/>
      <c r="DI94" s="256"/>
      <c r="DJ94" s="256"/>
      <c r="DK94" s="256"/>
      <c r="DL94" s="256"/>
      <c r="DM94" s="256"/>
      <c r="DN94" s="256"/>
      <c r="DO94" s="256"/>
      <c r="DP94" s="256"/>
      <c r="DQ94" s="256"/>
      <c r="DR94" s="256"/>
      <c r="DS94" s="256"/>
      <c r="DT94" s="256"/>
      <c r="DU94" s="256"/>
      <c r="DV94" s="256"/>
      <c r="DW94" s="256"/>
      <c r="DX94" s="256"/>
      <c r="DY94" s="256"/>
      <c r="DZ94" s="256"/>
      <c r="EA94" s="256"/>
      <c r="EB94" s="256"/>
      <c r="EC94" s="256"/>
      <c r="ED94" s="256"/>
      <c r="EE94" s="256"/>
      <c r="EF94" s="256"/>
      <c r="EG94" s="256"/>
      <c r="EH94" s="256"/>
      <c r="EI94" s="256"/>
      <c r="EJ94" s="256"/>
      <c r="EK94" s="256"/>
      <c r="EL94" s="256"/>
      <c r="EM94" s="256"/>
      <c r="EN94" s="256"/>
      <c r="EO94" s="256"/>
      <c r="EP94" s="256"/>
      <c r="EQ94" s="256"/>
      <c r="ER94" s="256"/>
      <c r="ES94" s="256"/>
      <c r="ET94" s="256"/>
      <c r="EU94" s="256"/>
      <c r="EV94" s="256"/>
      <c r="EW94" s="256"/>
      <c r="EX94" s="256"/>
      <c r="EY94" s="256"/>
      <c r="EZ94" s="256"/>
      <c r="FA94" s="256"/>
      <c r="FB94" s="256"/>
      <c r="FC94" s="256"/>
      <c r="FD94" s="256"/>
      <c r="FE94" s="256"/>
      <c r="FF94" s="256"/>
      <c r="FG94" s="256"/>
      <c r="FH94" s="256"/>
      <c r="FI94" s="256"/>
      <c r="FJ94" s="256"/>
      <c r="FK94" s="256"/>
      <c r="FL94" s="256"/>
      <c r="FM94" s="256"/>
      <c r="FN94" s="256"/>
      <c r="FO94" s="256"/>
      <c r="FP94" s="256"/>
      <c r="FQ94" s="256"/>
      <c r="FR94" s="256"/>
      <c r="FS94" s="256"/>
      <c r="FT94" s="256"/>
      <c r="FU94" s="256"/>
      <c r="FV94" s="256"/>
      <c r="FW94" s="256"/>
      <c r="FX94" s="256"/>
      <c r="FY94" s="256"/>
      <c r="FZ94" s="256"/>
      <c r="GA94" s="256"/>
      <c r="GB94" s="256"/>
      <c r="GC94" s="256"/>
      <c r="GD94" s="256"/>
      <c r="GE94" s="256"/>
      <c r="GF94" s="256"/>
    </row>
    <row r="95" spans="7:188" x14ac:dyDescent="0.25">
      <c r="G95" s="307"/>
      <c r="H95" s="307"/>
      <c r="I95" s="307"/>
      <c r="J95" s="307"/>
      <c r="K95" s="307"/>
      <c r="L95" s="307"/>
      <c r="M95" s="307"/>
      <c r="N95" s="307"/>
      <c r="O95" s="307"/>
      <c r="P95" s="307"/>
      <c r="Q95" s="307"/>
      <c r="R95" s="307"/>
      <c r="S95" s="307"/>
      <c r="T95" s="307"/>
      <c r="U95" s="307"/>
      <c r="V95" s="307"/>
      <c r="W95" s="307"/>
      <c r="X95" s="307"/>
      <c r="Y95" s="307"/>
      <c r="Z95" s="307"/>
      <c r="AA95" s="307"/>
      <c r="AB95" s="307"/>
      <c r="AC95" s="307"/>
      <c r="AD95" s="307"/>
      <c r="AE95" s="307"/>
      <c r="AF95" s="307"/>
      <c r="AG95" s="307"/>
      <c r="AH95" s="307"/>
      <c r="AI95" s="307"/>
      <c r="AJ95" s="307"/>
      <c r="AK95" s="307"/>
      <c r="AL95" s="307"/>
      <c r="AM95" s="307"/>
      <c r="AN95" s="307"/>
      <c r="AO95" s="307"/>
      <c r="AP95" s="307"/>
      <c r="AQ95" s="307"/>
      <c r="AR95" s="307"/>
      <c r="AS95" s="307"/>
      <c r="AT95" s="307"/>
      <c r="AU95" s="307"/>
      <c r="AV95" s="307"/>
      <c r="AW95" s="307"/>
      <c r="AX95" s="307"/>
      <c r="AY95" s="307"/>
      <c r="AZ95" s="307"/>
      <c r="BA95" s="307"/>
      <c r="BB95" s="307"/>
      <c r="BC95" s="307"/>
      <c r="BD95" s="307"/>
      <c r="BE95" s="307"/>
      <c r="BF95" s="307"/>
      <c r="BG95" s="307"/>
      <c r="BH95" s="307"/>
      <c r="BI95" s="307"/>
      <c r="BJ95" s="307"/>
      <c r="BK95" s="307"/>
      <c r="BL95" s="307"/>
      <c r="BM95" s="307"/>
      <c r="BN95" s="307"/>
      <c r="BO95" s="307"/>
      <c r="BP95" s="307"/>
      <c r="BQ95" s="307"/>
      <c r="BR95" s="307"/>
      <c r="BS95" s="307"/>
      <c r="BT95" s="307"/>
      <c r="BU95" s="307"/>
      <c r="BV95" s="307"/>
      <c r="BW95" s="307"/>
      <c r="BX95" s="307"/>
      <c r="BY95" s="307"/>
      <c r="BZ95" s="307"/>
      <c r="CA95" s="307"/>
      <c r="CB95" s="307"/>
      <c r="CC95" s="307"/>
      <c r="CD95" s="307"/>
      <c r="CE95" s="307"/>
      <c r="CF95" s="307"/>
      <c r="CG95" s="307"/>
      <c r="CH95" s="307"/>
      <c r="CI95" s="307"/>
      <c r="CJ95" s="307"/>
      <c r="CK95" s="307"/>
      <c r="CL95" s="307"/>
      <c r="CM95" s="307"/>
      <c r="CN95" s="307"/>
      <c r="CO95" s="307"/>
      <c r="CP95" s="307"/>
      <c r="CQ95" s="307"/>
      <c r="CR95" s="307"/>
      <c r="CS95" s="307"/>
      <c r="CT95" s="307"/>
      <c r="CU95" s="307"/>
      <c r="CV95" s="307"/>
      <c r="CW95" s="307"/>
      <c r="CX95" s="307"/>
      <c r="CY95" s="307"/>
      <c r="CZ95" s="307"/>
      <c r="DA95" s="307"/>
      <c r="DB95" s="307"/>
      <c r="DC95" s="307"/>
      <c r="DD95" s="307"/>
      <c r="DE95" s="307"/>
      <c r="DF95" s="307"/>
      <c r="DG95" s="307"/>
      <c r="DH95" s="307"/>
      <c r="DI95" s="307"/>
      <c r="DJ95" s="307"/>
      <c r="DK95" s="307"/>
      <c r="DL95" s="307"/>
      <c r="DM95" s="307"/>
      <c r="DN95" s="307"/>
      <c r="DO95" s="307"/>
      <c r="DP95" s="307"/>
      <c r="DQ95" s="307"/>
      <c r="DR95" s="307"/>
      <c r="DS95" s="307"/>
      <c r="DT95" s="307"/>
      <c r="DU95" s="307"/>
      <c r="DV95" s="307"/>
      <c r="DW95" s="307"/>
      <c r="DX95" s="307"/>
      <c r="DY95" s="307"/>
      <c r="DZ95" s="307"/>
      <c r="EA95" s="307"/>
      <c r="EB95" s="307"/>
      <c r="EC95" s="307"/>
      <c r="ED95" s="307"/>
      <c r="EE95" s="307"/>
      <c r="EF95" s="307"/>
      <c r="EG95" s="307"/>
      <c r="EH95" s="307"/>
      <c r="EI95" s="307"/>
      <c r="EJ95" s="307"/>
      <c r="EK95" s="307"/>
      <c r="EL95" s="307"/>
      <c r="EM95" s="307"/>
      <c r="EN95" s="307"/>
      <c r="EO95" s="307"/>
      <c r="EP95" s="307"/>
      <c r="EQ95" s="307"/>
      <c r="ER95" s="307"/>
      <c r="ES95" s="307"/>
      <c r="ET95" s="307"/>
      <c r="EU95" s="307"/>
      <c r="EV95" s="307"/>
      <c r="EW95" s="307"/>
      <c r="EX95" s="307"/>
      <c r="EY95" s="307"/>
      <c r="EZ95" s="307"/>
      <c r="FA95" s="307"/>
      <c r="FB95" s="307"/>
      <c r="FC95" s="307"/>
      <c r="FD95" s="307"/>
      <c r="FE95" s="307"/>
      <c r="FF95" s="307"/>
      <c r="FG95" s="307"/>
      <c r="FH95" s="307"/>
      <c r="FI95" s="307"/>
      <c r="FJ95" s="307"/>
      <c r="FK95" s="307"/>
      <c r="FL95" s="307"/>
      <c r="FM95" s="307"/>
      <c r="FN95" s="307"/>
      <c r="FO95" s="307"/>
      <c r="FP95" s="307"/>
      <c r="FQ95" s="307"/>
      <c r="FR95" s="307"/>
      <c r="FS95" s="307"/>
      <c r="FT95" s="307"/>
      <c r="FU95" s="307"/>
      <c r="FV95" s="307"/>
      <c r="FW95" s="307"/>
      <c r="FX95" s="307"/>
      <c r="FY95" s="307"/>
      <c r="FZ95" s="307"/>
      <c r="GA95" s="307"/>
      <c r="GB95" s="307"/>
      <c r="GC95" s="307"/>
      <c r="GD95" s="307"/>
      <c r="GE95" s="307"/>
      <c r="GF95" s="307"/>
    </row>
    <row r="96" spans="7:188" x14ac:dyDescent="0.25">
      <c r="G96" s="256"/>
      <c r="H96" s="256"/>
      <c r="I96" s="256"/>
      <c r="J96" s="256"/>
      <c r="K96" s="256"/>
      <c r="L96" s="256"/>
      <c r="M96" s="256"/>
      <c r="N96" s="256"/>
      <c r="O96" s="256"/>
      <c r="P96" s="256"/>
      <c r="Q96" s="256"/>
      <c r="R96" s="256"/>
      <c r="S96" s="256"/>
      <c r="T96" s="256"/>
      <c r="U96" s="256"/>
      <c r="V96" s="256"/>
      <c r="W96" s="256"/>
      <c r="X96" s="256"/>
      <c r="Y96" s="256"/>
      <c r="Z96" s="256"/>
      <c r="AA96" s="256"/>
      <c r="AB96" s="256"/>
      <c r="AC96" s="256"/>
      <c r="AD96" s="256"/>
      <c r="AE96" s="256"/>
      <c r="AF96" s="256"/>
      <c r="AG96" s="256"/>
      <c r="AH96" s="256"/>
      <c r="AI96" s="256"/>
      <c r="AJ96" s="256"/>
      <c r="AK96" s="256"/>
      <c r="AL96" s="256"/>
      <c r="AM96" s="256"/>
      <c r="AN96" s="256"/>
      <c r="AO96" s="256"/>
      <c r="AP96" s="256"/>
      <c r="AQ96" s="256"/>
      <c r="AR96" s="256"/>
      <c r="AS96" s="256"/>
      <c r="AT96" s="256"/>
      <c r="AU96" s="256"/>
      <c r="AV96" s="256"/>
      <c r="AW96" s="256"/>
      <c r="AX96" s="256"/>
      <c r="AY96" s="256"/>
      <c r="AZ96" s="256"/>
      <c r="BA96" s="256"/>
      <c r="BB96" s="256"/>
      <c r="BC96" s="256"/>
      <c r="BD96" s="256"/>
      <c r="BE96" s="256"/>
      <c r="BF96" s="256"/>
      <c r="BG96" s="256"/>
      <c r="BH96" s="256"/>
      <c r="BI96" s="256"/>
      <c r="BJ96" s="256"/>
      <c r="BK96" s="256"/>
      <c r="BL96" s="256"/>
      <c r="BM96" s="256"/>
      <c r="BN96" s="256"/>
      <c r="BO96" s="256"/>
      <c r="BP96" s="256"/>
      <c r="BQ96" s="256"/>
      <c r="BR96" s="256"/>
      <c r="BS96" s="256"/>
      <c r="BT96" s="256"/>
      <c r="BU96" s="256"/>
      <c r="BV96" s="256"/>
      <c r="BW96" s="256"/>
      <c r="BX96" s="256"/>
      <c r="BY96" s="256"/>
      <c r="BZ96" s="256"/>
      <c r="CA96" s="256"/>
      <c r="CB96" s="256"/>
      <c r="CC96" s="256"/>
      <c r="CD96" s="256"/>
      <c r="CE96" s="256"/>
      <c r="CF96" s="256"/>
      <c r="CG96" s="256"/>
      <c r="CH96" s="256"/>
      <c r="CI96" s="256"/>
      <c r="CJ96" s="256"/>
      <c r="CK96" s="256"/>
      <c r="CL96" s="256"/>
      <c r="CM96" s="256"/>
      <c r="CN96" s="256"/>
      <c r="CO96" s="256"/>
      <c r="CP96" s="256"/>
      <c r="CQ96" s="256"/>
      <c r="CR96" s="256"/>
      <c r="CS96" s="256"/>
      <c r="CT96" s="256"/>
      <c r="CU96" s="256"/>
      <c r="CV96" s="256"/>
      <c r="CW96" s="256"/>
      <c r="CX96" s="256"/>
      <c r="CY96" s="256"/>
      <c r="CZ96" s="256"/>
      <c r="DA96" s="256"/>
      <c r="DB96" s="256"/>
      <c r="DC96" s="256"/>
      <c r="DD96" s="256"/>
      <c r="DE96" s="256"/>
      <c r="DF96" s="256"/>
      <c r="DG96" s="256"/>
      <c r="DH96" s="256"/>
      <c r="DI96" s="256"/>
      <c r="DJ96" s="256"/>
      <c r="DK96" s="256"/>
      <c r="DL96" s="256"/>
      <c r="DM96" s="256"/>
      <c r="DN96" s="256"/>
      <c r="DO96" s="256"/>
      <c r="DP96" s="256"/>
      <c r="DQ96" s="256"/>
      <c r="DR96" s="256"/>
      <c r="DS96" s="256"/>
      <c r="DT96" s="256"/>
      <c r="DU96" s="256"/>
      <c r="DV96" s="256"/>
      <c r="DW96" s="256"/>
      <c r="DX96" s="256"/>
      <c r="DY96" s="256"/>
      <c r="DZ96" s="256"/>
      <c r="EA96" s="256"/>
      <c r="EB96" s="256"/>
      <c r="EC96" s="256"/>
      <c r="ED96" s="256"/>
      <c r="EE96" s="256"/>
      <c r="EF96" s="256"/>
      <c r="EG96" s="256"/>
      <c r="EH96" s="256"/>
      <c r="EI96" s="256"/>
      <c r="EJ96" s="256"/>
      <c r="EK96" s="256"/>
      <c r="EL96" s="256"/>
      <c r="EM96" s="256"/>
      <c r="EN96" s="256"/>
      <c r="EO96" s="256"/>
      <c r="EP96" s="256"/>
      <c r="EQ96" s="256"/>
      <c r="ER96" s="256"/>
      <c r="ES96" s="256"/>
      <c r="ET96" s="256"/>
      <c r="EU96" s="256"/>
      <c r="EV96" s="256"/>
      <c r="EW96" s="256"/>
      <c r="EX96" s="256"/>
      <c r="EY96" s="256"/>
      <c r="EZ96" s="256"/>
      <c r="FA96" s="256"/>
      <c r="FB96" s="256"/>
      <c r="FC96" s="256"/>
      <c r="FD96" s="256"/>
      <c r="FE96" s="256"/>
      <c r="FF96" s="256"/>
      <c r="FG96" s="256"/>
      <c r="FH96" s="256"/>
      <c r="FI96" s="256"/>
      <c r="FJ96" s="256"/>
      <c r="FK96" s="256"/>
      <c r="FL96" s="256"/>
      <c r="FM96" s="256"/>
      <c r="FN96" s="256"/>
      <c r="FO96" s="256"/>
      <c r="FP96" s="256"/>
      <c r="FQ96" s="256"/>
      <c r="FR96" s="256"/>
      <c r="FS96" s="256"/>
      <c r="FT96" s="256"/>
      <c r="FU96" s="256"/>
      <c r="FV96" s="256"/>
      <c r="FW96" s="256"/>
      <c r="FX96" s="256"/>
      <c r="FY96" s="256"/>
      <c r="FZ96" s="256"/>
      <c r="GA96" s="256"/>
      <c r="GB96" s="256"/>
      <c r="GC96" s="256"/>
      <c r="GD96" s="256"/>
      <c r="GE96" s="256"/>
      <c r="GF96" s="256"/>
    </row>
    <row r="97" spans="7:188" x14ac:dyDescent="0.25">
      <c r="G97" s="307"/>
      <c r="H97" s="307"/>
      <c r="I97" s="307"/>
      <c r="J97" s="307"/>
      <c r="K97" s="307"/>
      <c r="L97" s="307"/>
      <c r="M97" s="307"/>
      <c r="N97" s="307"/>
      <c r="O97" s="307"/>
      <c r="P97" s="307"/>
      <c r="Q97" s="307"/>
      <c r="R97" s="307"/>
      <c r="S97" s="307"/>
      <c r="T97" s="307"/>
      <c r="U97" s="307"/>
      <c r="V97" s="307"/>
      <c r="W97" s="307"/>
      <c r="X97" s="307"/>
      <c r="Y97" s="307"/>
      <c r="Z97" s="307"/>
      <c r="AA97" s="307"/>
      <c r="AB97" s="307"/>
      <c r="AC97" s="307"/>
      <c r="AD97" s="307"/>
      <c r="AE97" s="307"/>
      <c r="AF97" s="307"/>
      <c r="AG97" s="307"/>
      <c r="AH97" s="307"/>
      <c r="AI97" s="307"/>
      <c r="AJ97" s="307"/>
      <c r="AK97" s="307"/>
      <c r="AL97" s="307"/>
      <c r="AM97" s="307"/>
      <c r="AN97" s="307"/>
      <c r="AO97" s="307"/>
      <c r="AP97" s="307"/>
      <c r="AQ97" s="307"/>
      <c r="AR97" s="307"/>
      <c r="AS97" s="307"/>
      <c r="AT97" s="307"/>
      <c r="AU97" s="307"/>
      <c r="AV97" s="307"/>
      <c r="AW97" s="307"/>
      <c r="AX97" s="307"/>
      <c r="AY97" s="307"/>
      <c r="AZ97" s="307"/>
      <c r="BA97" s="307"/>
      <c r="BB97" s="307"/>
      <c r="BC97" s="307"/>
      <c r="BD97" s="307"/>
      <c r="BE97" s="307"/>
      <c r="BF97" s="307"/>
      <c r="BG97" s="307"/>
      <c r="BH97" s="307"/>
      <c r="BI97" s="307"/>
      <c r="BJ97" s="307"/>
      <c r="BK97" s="307"/>
      <c r="BL97" s="307"/>
      <c r="BM97" s="307"/>
      <c r="BN97" s="307"/>
      <c r="BO97" s="307"/>
      <c r="BP97" s="307"/>
      <c r="BQ97" s="307"/>
      <c r="BR97" s="307"/>
      <c r="BS97" s="307"/>
      <c r="BT97" s="307"/>
      <c r="BU97" s="307"/>
      <c r="BV97" s="307"/>
      <c r="BW97" s="307"/>
      <c r="BX97" s="307"/>
      <c r="BY97" s="307"/>
      <c r="BZ97" s="307"/>
      <c r="CA97" s="307"/>
      <c r="CB97" s="307"/>
      <c r="CC97" s="307"/>
      <c r="CD97" s="307"/>
      <c r="CE97" s="307"/>
      <c r="CF97" s="307"/>
      <c r="CG97" s="307"/>
      <c r="CH97" s="307"/>
      <c r="CI97" s="307"/>
      <c r="CJ97" s="307"/>
      <c r="CK97" s="307"/>
      <c r="CL97" s="307"/>
      <c r="CM97" s="307"/>
      <c r="CN97" s="307"/>
      <c r="CO97" s="307"/>
      <c r="CP97" s="307"/>
      <c r="CQ97" s="307"/>
      <c r="CR97" s="307"/>
      <c r="CS97" s="307"/>
      <c r="CT97" s="307"/>
      <c r="CU97" s="307"/>
      <c r="CV97" s="307"/>
      <c r="CW97" s="307"/>
      <c r="CX97" s="307"/>
      <c r="CY97" s="307"/>
      <c r="CZ97" s="307"/>
      <c r="DA97" s="307"/>
      <c r="DB97" s="307"/>
      <c r="DC97" s="307"/>
      <c r="DD97" s="307"/>
      <c r="DE97" s="307"/>
      <c r="DF97" s="307"/>
      <c r="DG97" s="307"/>
      <c r="DH97" s="307"/>
      <c r="DI97" s="307"/>
      <c r="DJ97" s="307"/>
      <c r="DK97" s="307"/>
      <c r="DL97" s="307"/>
      <c r="DM97" s="307"/>
      <c r="DN97" s="307"/>
      <c r="DO97" s="307"/>
      <c r="DP97" s="307"/>
      <c r="DQ97" s="307"/>
      <c r="DR97" s="307"/>
      <c r="DS97" s="307"/>
      <c r="DT97" s="307"/>
      <c r="DU97" s="307"/>
      <c r="DV97" s="307"/>
      <c r="DW97" s="307"/>
      <c r="DX97" s="307"/>
      <c r="DY97" s="307"/>
      <c r="DZ97" s="307"/>
      <c r="EA97" s="307"/>
      <c r="EB97" s="307"/>
      <c r="EC97" s="307"/>
      <c r="ED97" s="307"/>
      <c r="EE97" s="307"/>
      <c r="EF97" s="307"/>
      <c r="EG97" s="307"/>
      <c r="EH97" s="307"/>
      <c r="EI97" s="307"/>
      <c r="EJ97" s="307"/>
      <c r="EK97" s="307"/>
      <c r="EL97" s="307"/>
      <c r="EM97" s="307"/>
      <c r="EN97" s="307"/>
      <c r="EO97" s="307"/>
      <c r="EP97" s="307"/>
      <c r="EQ97" s="307"/>
      <c r="ER97" s="307"/>
      <c r="ES97" s="307"/>
      <c r="ET97" s="307"/>
      <c r="EU97" s="307"/>
      <c r="EV97" s="307"/>
      <c r="EW97" s="307"/>
      <c r="EX97" s="307"/>
      <c r="EY97" s="307"/>
      <c r="EZ97" s="307"/>
      <c r="FA97" s="307"/>
      <c r="FB97" s="307"/>
      <c r="FC97" s="307"/>
      <c r="FD97" s="307"/>
      <c r="FE97" s="307"/>
      <c r="FF97" s="307"/>
      <c r="FG97" s="307"/>
      <c r="FH97" s="307"/>
      <c r="FI97" s="307"/>
      <c r="FJ97" s="307"/>
      <c r="FK97" s="307"/>
      <c r="FL97" s="307"/>
      <c r="FM97" s="307"/>
      <c r="FN97" s="307"/>
      <c r="FO97" s="307"/>
      <c r="FP97" s="307"/>
      <c r="FQ97" s="307"/>
      <c r="FR97" s="307"/>
      <c r="FS97" s="307"/>
      <c r="FT97" s="307"/>
      <c r="FU97" s="307"/>
      <c r="FV97" s="307"/>
      <c r="FW97" s="307"/>
      <c r="FX97" s="307"/>
      <c r="FY97" s="307"/>
      <c r="FZ97" s="307"/>
      <c r="GA97" s="307"/>
      <c r="GB97" s="307"/>
      <c r="GC97" s="307"/>
      <c r="GD97" s="307"/>
      <c r="GE97" s="307"/>
      <c r="GF97" s="307"/>
    </row>
    <row r="98" spans="7:188" x14ac:dyDescent="0.25">
      <c r="G98" s="256"/>
      <c r="H98" s="256"/>
      <c r="I98" s="256"/>
      <c r="J98" s="256"/>
      <c r="K98" s="256"/>
      <c r="L98" s="256"/>
      <c r="M98" s="256"/>
      <c r="N98" s="256"/>
      <c r="O98" s="256"/>
      <c r="P98" s="256"/>
      <c r="Q98" s="256"/>
      <c r="R98" s="256"/>
      <c r="S98" s="256"/>
      <c r="T98" s="256"/>
      <c r="U98" s="256"/>
      <c r="V98" s="256"/>
      <c r="W98" s="256"/>
      <c r="X98" s="256"/>
      <c r="Y98" s="256"/>
      <c r="Z98" s="256"/>
      <c r="AA98" s="256"/>
      <c r="AB98" s="256"/>
      <c r="AC98" s="256"/>
      <c r="AD98" s="256"/>
      <c r="AE98" s="256"/>
      <c r="AF98" s="256"/>
      <c r="AG98" s="256"/>
      <c r="AH98" s="256"/>
      <c r="AI98" s="256"/>
      <c r="AJ98" s="256"/>
      <c r="AK98" s="256"/>
      <c r="AL98" s="256"/>
      <c r="AM98" s="256"/>
      <c r="AN98" s="256"/>
      <c r="AO98" s="256"/>
      <c r="AP98" s="256"/>
      <c r="AQ98" s="256"/>
      <c r="AR98" s="256"/>
      <c r="AS98" s="256"/>
      <c r="AT98" s="256"/>
      <c r="AU98" s="256"/>
      <c r="AV98" s="256"/>
      <c r="AW98" s="256"/>
      <c r="AX98" s="256"/>
      <c r="AY98" s="256"/>
      <c r="AZ98" s="256"/>
      <c r="BA98" s="256"/>
      <c r="BB98" s="256"/>
      <c r="BC98" s="256"/>
      <c r="BD98" s="256"/>
      <c r="BE98" s="256"/>
      <c r="BF98" s="256"/>
      <c r="BG98" s="256"/>
      <c r="BH98" s="256"/>
      <c r="BI98" s="256"/>
      <c r="BJ98" s="256"/>
      <c r="BK98" s="256"/>
      <c r="BL98" s="256"/>
      <c r="BM98" s="256"/>
      <c r="BN98" s="256"/>
      <c r="BO98" s="256"/>
      <c r="BP98" s="256"/>
      <c r="BQ98" s="256"/>
      <c r="BR98" s="256"/>
      <c r="BS98" s="256"/>
      <c r="BT98" s="256"/>
      <c r="BU98" s="256"/>
      <c r="BV98" s="256"/>
      <c r="BW98" s="256"/>
      <c r="BX98" s="256"/>
      <c r="BY98" s="256"/>
      <c r="BZ98" s="256"/>
      <c r="CA98" s="256"/>
      <c r="CB98" s="256"/>
      <c r="CC98" s="256"/>
      <c r="CD98" s="256"/>
      <c r="CE98" s="256"/>
      <c r="CF98" s="256"/>
      <c r="CG98" s="256"/>
      <c r="CH98" s="256"/>
      <c r="CI98" s="256"/>
      <c r="CJ98" s="256"/>
      <c r="CK98" s="256"/>
      <c r="CL98" s="256"/>
      <c r="CM98" s="256"/>
      <c r="CN98" s="256"/>
      <c r="CO98" s="256"/>
      <c r="CP98" s="256"/>
      <c r="CQ98" s="256"/>
      <c r="CR98" s="256"/>
      <c r="CS98" s="256"/>
      <c r="CT98" s="256"/>
      <c r="CU98" s="256"/>
      <c r="CV98" s="256"/>
      <c r="CW98" s="256"/>
      <c r="CX98" s="256"/>
      <c r="CY98" s="256"/>
      <c r="CZ98" s="256"/>
      <c r="DA98" s="256"/>
      <c r="DB98" s="256"/>
      <c r="DC98" s="256"/>
      <c r="DD98" s="256"/>
      <c r="DE98" s="256"/>
      <c r="DF98" s="256"/>
      <c r="DG98" s="256"/>
      <c r="DH98" s="256"/>
      <c r="DI98" s="256"/>
      <c r="DJ98" s="256"/>
      <c r="DK98" s="256"/>
      <c r="DL98" s="256"/>
      <c r="DM98" s="256"/>
      <c r="DN98" s="256"/>
      <c r="DO98" s="256"/>
      <c r="DP98" s="256"/>
      <c r="DQ98" s="256"/>
      <c r="DR98" s="256"/>
      <c r="DS98" s="256"/>
      <c r="DT98" s="256"/>
      <c r="DU98" s="256"/>
      <c r="DV98" s="256"/>
      <c r="DW98" s="256"/>
      <c r="DX98" s="256"/>
      <c r="DY98" s="256"/>
      <c r="DZ98" s="256"/>
      <c r="EA98" s="256"/>
      <c r="EB98" s="256"/>
      <c r="EC98" s="256"/>
      <c r="ED98" s="256"/>
      <c r="EE98" s="256"/>
      <c r="EF98" s="256"/>
      <c r="EG98" s="256"/>
      <c r="EH98" s="256"/>
      <c r="EI98" s="256"/>
      <c r="EJ98" s="256"/>
      <c r="EK98" s="256"/>
      <c r="EL98" s="256"/>
      <c r="EM98" s="256"/>
      <c r="EN98" s="256"/>
      <c r="EO98" s="256"/>
      <c r="EP98" s="256"/>
      <c r="EQ98" s="256"/>
      <c r="ER98" s="256"/>
      <c r="ES98" s="256"/>
      <c r="ET98" s="256"/>
      <c r="EU98" s="256"/>
      <c r="EV98" s="256"/>
      <c r="EW98" s="256"/>
      <c r="EX98" s="256"/>
      <c r="EY98" s="256"/>
      <c r="EZ98" s="256"/>
      <c r="FA98" s="256"/>
      <c r="FB98" s="256"/>
      <c r="FC98" s="256"/>
      <c r="FD98" s="256"/>
      <c r="FE98" s="256"/>
      <c r="FF98" s="256"/>
      <c r="FG98" s="256"/>
      <c r="FH98" s="256"/>
      <c r="FI98" s="256"/>
      <c r="FJ98" s="256"/>
      <c r="FK98" s="256"/>
      <c r="FL98" s="256"/>
      <c r="FM98" s="256"/>
      <c r="FN98" s="256"/>
      <c r="FO98" s="256"/>
      <c r="FP98" s="256"/>
      <c r="FQ98" s="256"/>
      <c r="FR98" s="256"/>
      <c r="FS98" s="256"/>
      <c r="FT98" s="256"/>
      <c r="FU98" s="256"/>
      <c r="FV98" s="256"/>
      <c r="FW98" s="256"/>
      <c r="FX98" s="256"/>
      <c r="FY98" s="256"/>
      <c r="FZ98" s="256"/>
      <c r="GA98" s="256"/>
      <c r="GB98" s="256"/>
      <c r="GC98" s="256"/>
      <c r="GD98" s="256"/>
      <c r="GE98" s="256"/>
      <c r="GF98" s="256"/>
    </row>
    <row r="99" spans="7:188" x14ac:dyDescent="0.25">
      <c r="G99" s="307"/>
      <c r="H99" s="307"/>
      <c r="I99" s="307"/>
      <c r="J99" s="307"/>
      <c r="K99" s="307"/>
      <c r="L99" s="307"/>
      <c r="M99" s="307"/>
      <c r="N99" s="307"/>
      <c r="O99" s="307"/>
      <c r="P99" s="307"/>
      <c r="Q99" s="307"/>
      <c r="R99" s="307"/>
      <c r="S99" s="307"/>
      <c r="T99" s="307"/>
      <c r="U99" s="307"/>
      <c r="V99" s="307"/>
      <c r="W99" s="307"/>
      <c r="X99" s="307"/>
      <c r="Y99" s="307"/>
      <c r="Z99" s="307"/>
      <c r="AA99" s="307"/>
      <c r="AB99" s="307"/>
      <c r="AC99" s="307"/>
      <c r="AD99" s="307"/>
      <c r="AE99" s="307"/>
      <c r="AF99" s="307"/>
      <c r="AG99" s="307"/>
      <c r="AH99" s="307"/>
      <c r="AI99" s="307"/>
      <c r="AJ99" s="307"/>
      <c r="AK99" s="307"/>
      <c r="AL99" s="307"/>
      <c r="AM99" s="307"/>
      <c r="AN99" s="307"/>
      <c r="AO99" s="307"/>
      <c r="AP99" s="307"/>
      <c r="AQ99" s="307"/>
      <c r="AR99" s="307"/>
      <c r="AS99" s="307"/>
      <c r="AT99" s="307"/>
      <c r="AU99" s="307"/>
      <c r="AV99" s="307"/>
      <c r="AW99" s="307"/>
      <c r="AX99" s="307"/>
      <c r="AY99" s="307"/>
      <c r="AZ99" s="307"/>
      <c r="BA99" s="307"/>
      <c r="BB99" s="307"/>
      <c r="BC99" s="307"/>
      <c r="BD99" s="307"/>
      <c r="BE99" s="307"/>
      <c r="BF99" s="307"/>
      <c r="BG99" s="307"/>
      <c r="BH99" s="307"/>
      <c r="BI99" s="307"/>
      <c r="BJ99" s="307"/>
      <c r="BK99" s="307"/>
      <c r="BL99" s="307"/>
      <c r="BM99" s="307"/>
      <c r="BN99" s="307"/>
      <c r="BO99" s="307"/>
      <c r="BP99" s="307"/>
      <c r="BQ99" s="307"/>
      <c r="BR99" s="307"/>
      <c r="BS99" s="307"/>
      <c r="BT99" s="307"/>
      <c r="BU99" s="307"/>
      <c r="BV99" s="307"/>
      <c r="BW99" s="307"/>
      <c r="BX99" s="307"/>
      <c r="BY99" s="307"/>
      <c r="BZ99" s="307"/>
      <c r="CA99" s="307"/>
      <c r="CB99" s="307"/>
      <c r="CC99" s="307"/>
      <c r="CD99" s="307"/>
      <c r="CE99" s="307"/>
      <c r="CF99" s="307"/>
      <c r="CG99" s="307"/>
      <c r="CH99" s="307"/>
      <c r="CI99" s="307"/>
      <c r="CJ99" s="307"/>
      <c r="CK99" s="307"/>
      <c r="CL99" s="307"/>
      <c r="CM99" s="307"/>
      <c r="CN99" s="307"/>
      <c r="CO99" s="307"/>
      <c r="CP99" s="307"/>
      <c r="CQ99" s="307"/>
      <c r="CR99" s="307"/>
      <c r="CS99" s="307"/>
      <c r="CT99" s="307"/>
      <c r="CU99" s="307"/>
      <c r="CV99" s="307"/>
      <c r="CW99" s="307"/>
      <c r="CX99" s="307"/>
      <c r="CY99" s="307"/>
      <c r="CZ99" s="307"/>
      <c r="DA99" s="307"/>
      <c r="DB99" s="307"/>
      <c r="DC99" s="307"/>
      <c r="DD99" s="307"/>
      <c r="DE99" s="307"/>
      <c r="DF99" s="307"/>
      <c r="DG99" s="307"/>
      <c r="DH99" s="307"/>
      <c r="DI99" s="307"/>
      <c r="DJ99" s="307"/>
      <c r="DK99" s="307"/>
      <c r="DL99" s="307"/>
      <c r="DM99" s="307"/>
      <c r="DN99" s="307"/>
      <c r="DO99" s="307"/>
      <c r="DP99" s="307"/>
      <c r="DQ99" s="307"/>
      <c r="DR99" s="307"/>
      <c r="DS99" s="307"/>
      <c r="DT99" s="307"/>
      <c r="DU99" s="307"/>
      <c r="DV99" s="307"/>
      <c r="DW99" s="307"/>
      <c r="DX99" s="307"/>
      <c r="DY99" s="307"/>
      <c r="DZ99" s="307"/>
      <c r="EA99" s="307"/>
      <c r="EB99" s="307"/>
      <c r="EC99" s="307"/>
      <c r="ED99" s="307"/>
      <c r="EE99" s="307"/>
      <c r="EF99" s="307"/>
      <c r="EG99" s="307"/>
      <c r="EH99" s="307"/>
      <c r="EI99" s="307"/>
      <c r="EJ99" s="307"/>
      <c r="EK99" s="307"/>
      <c r="EL99" s="307"/>
      <c r="EM99" s="307"/>
      <c r="EN99" s="307"/>
      <c r="EO99" s="307"/>
      <c r="EP99" s="307"/>
      <c r="EQ99" s="307"/>
      <c r="ER99" s="307"/>
      <c r="ES99" s="307"/>
      <c r="ET99" s="307"/>
      <c r="EU99" s="307"/>
      <c r="EV99" s="307"/>
      <c r="EW99" s="307"/>
      <c r="EX99" s="307"/>
      <c r="EY99" s="307"/>
      <c r="EZ99" s="307"/>
      <c r="FA99" s="307"/>
      <c r="FB99" s="307"/>
      <c r="FC99" s="307"/>
      <c r="FD99" s="307"/>
      <c r="FE99" s="307"/>
      <c r="FF99" s="307"/>
      <c r="FG99" s="307"/>
      <c r="FH99" s="307"/>
      <c r="FI99" s="307"/>
      <c r="FJ99" s="307"/>
      <c r="FK99" s="307"/>
      <c r="FL99" s="307"/>
      <c r="FM99" s="307"/>
      <c r="FN99" s="307"/>
      <c r="FO99" s="307"/>
      <c r="FP99" s="307"/>
      <c r="FQ99" s="307"/>
      <c r="FR99" s="307"/>
      <c r="FS99" s="307"/>
      <c r="FT99" s="307"/>
      <c r="FU99" s="307"/>
      <c r="FV99" s="307"/>
      <c r="FW99" s="307"/>
      <c r="FX99" s="307"/>
      <c r="FY99" s="307"/>
      <c r="FZ99" s="307"/>
      <c r="GA99" s="307"/>
      <c r="GB99" s="307"/>
      <c r="GC99" s="307"/>
      <c r="GD99" s="307"/>
      <c r="GE99" s="307"/>
      <c r="GF99" s="307"/>
    </row>
    <row r="100" spans="7:188" x14ac:dyDescent="0.25">
      <c r="G100" s="256"/>
      <c r="H100" s="256"/>
      <c r="I100" s="256"/>
      <c r="J100" s="256"/>
      <c r="K100" s="256"/>
      <c r="L100" s="256"/>
      <c r="M100" s="256"/>
      <c r="N100" s="256"/>
      <c r="O100" s="256"/>
      <c r="P100" s="256"/>
      <c r="Q100" s="256"/>
      <c r="R100" s="256"/>
      <c r="S100" s="256"/>
      <c r="T100" s="256"/>
      <c r="U100" s="256"/>
      <c r="V100" s="256"/>
      <c r="W100" s="256"/>
      <c r="X100" s="256"/>
      <c r="Y100" s="256"/>
      <c r="Z100" s="256"/>
      <c r="AA100" s="256"/>
      <c r="AB100" s="256"/>
      <c r="AC100" s="256"/>
      <c r="AD100" s="256"/>
      <c r="AE100" s="256"/>
      <c r="AF100" s="256"/>
      <c r="AG100" s="256"/>
      <c r="AH100" s="256"/>
      <c r="AI100" s="256"/>
      <c r="AJ100" s="256"/>
      <c r="AK100" s="256"/>
      <c r="AL100" s="256"/>
      <c r="AM100" s="256"/>
      <c r="AN100" s="256"/>
      <c r="AO100" s="256"/>
      <c r="AP100" s="256"/>
      <c r="AQ100" s="256"/>
      <c r="AR100" s="256"/>
      <c r="AS100" s="256"/>
      <c r="AT100" s="256"/>
      <c r="AU100" s="256"/>
      <c r="AV100" s="256"/>
      <c r="AW100" s="256"/>
      <c r="AX100" s="256"/>
      <c r="AY100" s="256"/>
      <c r="AZ100" s="256"/>
      <c r="BA100" s="256"/>
      <c r="BB100" s="256"/>
      <c r="BC100" s="256"/>
      <c r="BD100" s="256"/>
      <c r="BE100" s="256"/>
      <c r="BF100" s="256"/>
      <c r="BG100" s="256"/>
      <c r="BH100" s="256"/>
      <c r="BI100" s="256"/>
      <c r="BJ100" s="256"/>
      <c r="BK100" s="256"/>
      <c r="BL100" s="256"/>
      <c r="BM100" s="256"/>
      <c r="BN100" s="256"/>
      <c r="BO100" s="256"/>
      <c r="BP100" s="256"/>
      <c r="BQ100" s="256"/>
      <c r="BR100" s="256"/>
      <c r="BS100" s="256"/>
      <c r="BT100" s="256"/>
      <c r="BU100" s="256"/>
      <c r="BV100" s="256"/>
      <c r="BW100" s="256"/>
      <c r="BX100" s="256"/>
      <c r="BY100" s="256"/>
      <c r="BZ100" s="256"/>
      <c r="CA100" s="256"/>
      <c r="CB100" s="256"/>
      <c r="CC100" s="256"/>
      <c r="CD100" s="256"/>
      <c r="CE100" s="256"/>
      <c r="CF100" s="256"/>
      <c r="CG100" s="256"/>
      <c r="CH100" s="256"/>
      <c r="CI100" s="256"/>
      <c r="CJ100" s="256"/>
      <c r="CK100" s="256"/>
      <c r="CL100" s="256"/>
      <c r="CM100" s="256"/>
      <c r="CN100" s="256"/>
      <c r="CO100" s="256"/>
      <c r="CP100" s="256"/>
      <c r="CQ100" s="256"/>
      <c r="CR100" s="256"/>
      <c r="CS100" s="256"/>
      <c r="CT100" s="256"/>
      <c r="CU100" s="256"/>
      <c r="CV100" s="256"/>
      <c r="CW100" s="256"/>
      <c r="CX100" s="256"/>
      <c r="CY100" s="256"/>
      <c r="CZ100" s="256"/>
      <c r="DA100" s="256"/>
      <c r="DB100" s="256"/>
      <c r="DC100" s="256"/>
      <c r="DD100" s="256"/>
      <c r="DE100" s="256"/>
      <c r="DF100" s="256"/>
      <c r="DG100" s="256"/>
      <c r="DH100" s="256"/>
      <c r="DI100" s="256"/>
      <c r="DJ100" s="256"/>
      <c r="DK100" s="256"/>
      <c r="DL100" s="256"/>
      <c r="DM100" s="256"/>
      <c r="DN100" s="256"/>
      <c r="DO100" s="256"/>
      <c r="DP100" s="256"/>
      <c r="DQ100" s="256"/>
      <c r="DR100" s="256"/>
      <c r="DS100" s="256"/>
      <c r="DT100" s="256"/>
      <c r="DU100" s="256"/>
      <c r="DV100" s="256"/>
      <c r="DW100" s="256"/>
      <c r="DX100" s="256"/>
      <c r="DY100" s="256"/>
      <c r="DZ100" s="256"/>
      <c r="EA100" s="256"/>
      <c r="EB100" s="256"/>
      <c r="EC100" s="256"/>
      <c r="ED100" s="256"/>
      <c r="EE100" s="256"/>
      <c r="EF100" s="256"/>
      <c r="EG100" s="256"/>
      <c r="EH100" s="256"/>
      <c r="EI100" s="256"/>
      <c r="EJ100" s="256"/>
      <c r="EK100" s="256"/>
      <c r="EL100" s="256"/>
      <c r="EM100" s="256"/>
      <c r="EN100" s="256"/>
      <c r="EO100" s="256"/>
      <c r="EP100" s="256"/>
      <c r="EQ100" s="256"/>
      <c r="ER100" s="256"/>
      <c r="ES100" s="256"/>
      <c r="ET100" s="256"/>
      <c r="EU100" s="256"/>
      <c r="EV100" s="256"/>
      <c r="EW100" s="256"/>
      <c r="EX100" s="256"/>
      <c r="EY100" s="256"/>
      <c r="EZ100" s="256"/>
      <c r="FA100" s="256"/>
      <c r="FB100" s="256"/>
      <c r="FC100" s="256"/>
      <c r="FD100" s="256"/>
      <c r="FE100" s="256"/>
      <c r="FF100" s="256"/>
      <c r="FG100" s="256"/>
      <c r="FH100" s="256"/>
      <c r="FI100" s="256"/>
      <c r="FJ100" s="256"/>
      <c r="FK100" s="256"/>
      <c r="FL100" s="256"/>
      <c r="FM100" s="256"/>
      <c r="FN100" s="256"/>
      <c r="FO100" s="256"/>
      <c r="FP100" s="256"/>
      <c r="FQ100" s="256"/>
      <c r="FR100" s="256"/>
      <c r="FS100" s="256"/>
      <c r="FT100" s="256"/>
      <c r="FU100" s="256"/>
      <c r="FV100" s="256"/>
      <c r="FW100" s="256"/>
      <c r="FX100" s="256"/>
      <c r="FY100" s="256"/>
      <c r="FZ100" s="256"/>
      <c r="GA100" s="256"/>
      <c r="GB100" s="256"/>
      <c r="GC100" s="256"/>
      <c r="GD100" s="256"/>
      <c r="GE100" s="256"/>
      <c r="GF100" s="256"/>
    </row>
    <row r="101" spans="7:188" x14ac:dyDescent="0.25">
      <c r="G101" s="307"/>
      <c r="H101" s="307"/>
      <c r="I101" s="307"/>
      <c r="J101" s="307"/>
      <c r="K101" s="307"/>
      <c r="L101" s="307"/>
      <c r="M101" s="307"/>
      <c r="N101" s="307"/>
      <c r="O101" s="307"/>
      <c r="P101" s="307"/>
      <c r="Q101" s="307"/>
      <c r="R101" s="307"/>
      <c r="S101" s="307"/>
      <c r="T101" s="307"/>
      <c r="U101" s="307"/>
      <c r="V101" s="307"/>
      <c r="W101" s="307"/>
      <c r="X101" s="307"/>
      <c r="Y101" s="307"/>
      <c r="Z101" s="307"/>
      <c r="AA101" s="307"/>
      <c r="AB101" s="307"/>
      <c r="AC101" s="307"/>
      <c r="AD101" s="307"/>
      <c r="AE101" s="307"/>
      <c r="AF101" s="307"/>
      <c r="AG101" s="307"/>
      <c r="AH101" s="307"/>
      <c r="AI101" s="307"/>
      <c r="AJ101" s="307"/>
      <c r="AK101" s="307"/>
      <c r="AL101" s="307"/>
      <c r="AM101" s="307"/>
      <c r="AN101" s="307"/>
      <c r="AO101" s="307"/>
      <c r="AP101" s="307"/>
      <c r="AQ101" s="307"/>
      <c r="AR101" s="307"/>
      <c r="AS101" s="307"/>
      <c r="AT101" s="307"/>
      <c r="AU101" s="307"/>
      <c r="AV101" s="307"/>
      <c r="AW101" s="307"/>
      <c r="AX101" s="307"/>
      <c r="AY101" s="307"/>
      <c r="AZ101" s="307"/>
      <c r="BA101" s="307"/>
      <c r="BB101" s="307"/>
      <c r="BC101" s="307"/>
      <c r="BD101" s="307"/>
      <c r="BE101" s="307"/>
      <c r="BF101" s="307"/>
      <c r="BG101" s="307"/>
      <c r="BH101" s="307"/>
      <c r="BI101" s="307"/>
      <c r="BJ101" s="307"/>
      <c r="BK101" s="307"/>
      <c r="BL101" s="307"/>
      <c r="BM101" s="307"/>
      <c r="BN101" s="307"/>
      <c r="BO101" s="307"/>
      <c r="BP101" s="307"/>
      <c r="BQ101" s="307"/>
      <c r="BR101" s="307"/>
      <c r="BS101" s="307"/>
      <c r="BT101" s="307"/>
      <c r="BU101" s="307"/>
      <c r="BV101" s="307"/>
      <c r="BW101" s="307"/>
      <c r="BX101" s="307"/>
      <c r="BY101" s="307"/>
      <c r="BZ101" s="307"/>
      <c r="CA101" s="307"/>
      <c r="CB101" s="307"/>
      <c r="CC101" s="307"/>
      <c r="CD101" s="307"/>
      <c r="CE101" s="307"/>
      <c r="CF101" s="307"/>
      <c r="CG101" s="307"/>
      <c r="CH101" s="307"/>
      <c r="CI101" s="307"/>
      <c r="CJ101" s="307"/>
      <c r="CK101" s="307"/>
      <c r="CL101" s="307"/>
      <c r="CM101" s="307"/>
      <c r="CN101" s="307"/>
      <c r="CO101" s="307"/>
      <c r="CP101" s="307"/>
      <c r="CQ101" s="307"/>
      <c r="CR101" s="307"/>
      <c r="CS101" s="307"/>
      <c r="CT101" s="307"/>
      <c r="CU101" s="307"/>
      <c r="CV101" s="307"/>
      <c r="CW101" s="307"/>
      <c r="CX101" s="307"/>
      <c r="CY101" s="307"/>
      <c r="CZ101" s="307"/>
      <c r="DA101" s="307"/>
      <c r="DB101" s="307"/>
      <c r="DC101" s="307"/>
      <c r="DD101" s="307"/>
      <c r="DE101" s="307"/>
      <c r="DF101" s="307"/>
      <c r="DG101" s="307"/>
      <c r="DH101" s="307"/>
      <c r="DI101" s="307"/>
      <c r="DJ101" s="307"/>
      <c r="DK101" s="307"/>
      <c r="DL101" s="307"/>
      <c r="DM101" s="307"/>
      <c r="DN101" s="307"/>
      <c r="DO101" s="307"/>
      <c r="DP101" s="307"/>
      <c r="DQ101" s="307"/>
      <c r="DR101" s="307"/>
      <c r="DS101" s="307"/>
      <c r="DT101" s="307"/>
      <c r="DU101" s="307"/>
      <c r="DV101" s="307"/>
      <c r="DW101" s="307"/>
      <c r="DX101" s="307"/>
      <c r="DY101" s="307"/>
      <c r="DZ101" s="307"/>
      <c r="EA101" s="307"/>
      <c r="EB101" s="307"/>
      <c r="EC101" s="307"/>
      <c r="ED101" s="307"/>
      <c r="EE101" s="307"/>
      <c r="EF101" s="307"/>
      <c r="EG101" s="307"/>
      <c r="EH101" s="307"/>
      <c r="EI101" s="307"/>
      <c r="EJ101" s="307"/>
      <c r="EK101" s="307"/>
      <c r="EL101" s="307"/>
      <c r="EM101" s="307"/>
      <c r="EN101" s="307"/>
      <c r="EO101" s="307"/>
      <c r="EP101" s="307"/>
      <c r="EQ101" s="307"/>
      <c r="ER101" s="307"/>
      <c r="ES101" s="307"/>
      <c r="ET101" s="307"/>
      <c r="EU101" s="307"/>
      <c r="EV101" s="307"/>
      <c r="EW101" s="307"/>
      <c r="EX101" s="307"/>
      <c r="EY101" s="307"/>
      <c r="EZ101" s="307"/>
      <c r="FA101" s="307"/>
      <c r="FB101" s="307"/>
      <c r="FC101" s="307"/>
      <c r="FD101" s="307"/>
      <c r="FE101" s="307"/>
      <c r="FF101" s="307"/>
      <c r="FG101" s="307"/>
      <c r="FH101" s="307"/>
      <c r="FI101" s="307"/>
      <c r="FJ101" s="307"/>
      <c r="FK101" s="307"/>
      <c r="FL101" s="307"/>
      <c r="FM101" s="307"/>
      <c r="FN101" s="307"/>
      <c r="FO101" s="307"/>
      <c r="FP101" s="307"/>
      <c r="FQ101" s="307"/>
      <c r="FR101" s="307"/>
      <c r="FS101" s="307"/>
      <c r="FT101" s="307"/>
      <c r="FU101" s="307"/>
      <c r="FV101" s="307"/>
      <c r="FW101" s="307"/>
      <c r="FX101" s="307"/>
      <c r="FY101" s="307"/>
      <c r="FZ101" s="307"/>
      <c r="GA101" s="307"/>
      <c r="GB101" s="307"/>
      <c r="GC101" s="307"/>
      <c r="GD101" s="307"/>
      <c r="GE101" s="307"/>
      <c r="GF101" s="307"/>
    </row>
    <row r="102" spans="7:188" x14ac:dyDescent="0.25">
      <c r="G102" s="256"/>
      <c r="H102" s="256"/>
      <c r="I102" s="256"/>
      <c r="J102" s="256"/>
      <c r="K102" s="256"/>
      <c r="L102" s="256"/>
      <c r="M102" s="256"/>
      <c r="N102" s="256"/>
      <c r="O102" s="256"/>
      <c r="P102" s="256"/>
      <c r="Q102" s="256"/>
      <c r="R102" s="256"/>
      <c r="S102" s="256"/>
      <c r="T102" s="256"/>
      <c r="U102" s="256"/>
      <c r="V102" s="256"/>
      <c r="W102" s="256"/>
      <c r="X102" s="256"/>
      <c r="Y102" s="256"/>
      <c r="Z102" s="256"/>
      <c r="AA102" s="256"/>
      <c r="AB102" s="256"/>
      <c r="AC102" s="256"/>
      <c r="AD102" s="256"/>
      <c r="AE102" s="256"/>
      <c r="AF102" s="256"/>
      <c r="AG102" s="256"/>
      <c r="AH102" s="256"/>
      <c r="AI102" s="256"/>
      <c r="AJ102" s="256"/>
      <c r="AK102" s="256"/>
      <c r="AL102" s="256"/>
      <c r="AM102" s="256"/>
      <c r="AN102" s="256"/>
      <c r="AO102" s="256"/>
      <c r="AP102" s="256"/>
      <c r="AQ102" s="256"/>
      <c r="AR102" s="256"/>
      <c r="AS102" s="256"/>
      <c r="AT102" s="256"/>
      <c r="AU102" s="256"/>
      <c r="AV102" s="256"/>
      <c r="AW102" s="256"/>
      <c r="AX102" s="256"/>
      <c r="AY102" s="256"/>
      <c r="AZ102" s="256"/>
      <c r="BA102" s="256"/>
      <c r="BB102" s="256"/>
      <c r="BC102" s="256"/>
      <c r="BD102" s="256"/>
      <c r="BE102" s="256"/>
      <c r="BF102" s="256"/>
      <c r="BG102" s="256"/>
      <c r="BH102" s="256"/>
      <c r="BI102" s="256"/>
      <c r="BJ102" s="256"/>
      <c r="BK102" s="256"/>
      <c r="BL102" s="256"/>
      <c r="BM102" s="256"/>
      <c r="BN102" s="256"/>
      <c r="BO102" s="256"/>
      <c r="BP102" s="256"/>
      <c r="BQ102" s="256"/>
      <c r="BR102" s="256"/>
      <c r="BS102" s="256"/>
      <c r="BT102" s="256"/>
      <c r="BU102" s="256"/>
      <c r="BV102" s="256"/>
      <c r="BW102" s="256"/>
      <c r="BX102" s="256"/>
      <c r="BY102" s="256"/>
      <c r="BZ102" s="256"/>
      <c r="CA102" s="256"/>
      <c r="CB102" s="256"/>
      <c r="CC102" s="256"/>
      <c r="CD102" s="256"/>
      <c r="CE102" s="256"/>
      <c r="CF102" s="256"/>
      <c r="CG102" s="256"/>
      <c r="CH102" s="256"/>
      <c r="CI102" s="256"/>
      <c r="CJ102" s="256"/>
      <c r="CK102" s="256"/>
      <c r="CL102" s="256"/>
      <c r="CM102" s="256"/>
      <c r="CN102" s="256"/>
      <c r="CO102" s="256"/>
      <c r="CP102" s="256"/>
      <c r="CQ102" s="256"/>
      <c r="CR102" s="256"/>
      <c r="CS102" s="256"/>
      <c r="CT102" s="256"/>
      <c r="CU102" s="256"/>
      <c r="CV102" s="256"/>
      <c r="CW102" s="256"/>
      <c r="CX102" s="256"/>
      <c r="CY102" s="256"/>
      <c r="CZ102" s="256"/>
      <c r="DA102" s="256"/>
      <c r="DB102" s="256"/>
      <c r="DC102" s="256"/>
      <c r="DD102" s="256"/>
      <c r="DE102" s="256"/>
      <c r="DF102" s="256"/>
      <c r="DG102" s="256"/>
      <c r="DH102" s="256"/>
      <c r="DI102" s="256"/>
      <c r="DJ102" s="256"/>
      <c r="DK102" s="256"/>
      <c r="DL102" s="256"/>
      <c r="DM102" s="256"/>
      <c r="DN102" s="256"/>
      <c r="DO102" s="256"/>
      <c r="DP102" s="256"/>
      <c r="DQ102" s="256"/>
      <c r="DR102" s="256"/>
      <c r="DS102" s="256"/>
      <c r="DT102" s="256"/>
      <c r="DU102" s="256"/>
      <c r="DV102" s="256"/>
      <c r="DW102" s="256"/>
      <c r="DX102" s="256"/>
      <c r="DY102" s="256"/>
      <c r="DZ102" s="256"/>
      <c r="EA102" s="256"/>
      <c r="EB102" s="256"/>
      <c r="EC102" s="256"/>
      <c r="ED102" s="256"/>
      <c r="EE102" s="256"/>
      <c r="EF102" s="256"/>
      <c r="EG102" s="256"/>
      <c r="EH102" s="256"/>
      <c r="EI102" s="256"/>
      <c r="EJ102" s="256"/>
      <c r="EK102" s="256"/>
      <c r="EL102" s="256"/>
      <c r="EM102" s="256"/>
      <c r="EN102" s="256"/>
      <c r="EO102" s="256"/>
      <c r="EP102" s="256"/>
      <c r="EQ102" s="256"/>
      <c r="ER102" s="256"/>
      <c r="ES102" s="256"/>
      <c r="ET102" s="256"/>
      <c r="EU102" s="256"/>
      <c r="EV102" s="256"/>
      <c r="EW102" s="256"/>
      <c r="EX102" s="256"/>
      <c r="EY102" s="256"/>
      <c r="EZ102" s="256"/>
      <c r="FA102" s="256"/>
      <c r="FB102" s="256"/>
      <c r="FC102" s="256"/>
      <c r="FD102" s="256"/>
      <c r="FE102" s="256"/>
      <c r="FF102" s="256"/>
      <c r="FG102" s="256"/>
      <c r="FH102" s="256"/>
      <c r="FI102" s="256"/>
      <c r="FJ102" s="256"/>
      <c r="FK102" s="256"/>
      <c r="FL102" s="256"/>
      <c r="FM102" s="256"/>
      <c r="FN102" s="256"/>
      <c r="FO102" s="256"/>
      <c r="FP102" s="256"/>
      <c r="FQ102" s="256"/>
      <c r="FR102" s="256"/>
      <c r="FS102" s="256"/>
      <c r="FT102" s="256"/>
      <c r="FU102" s="256"/>
      <c r="FV102" s="256"/>
      <c r="FW102" s="256"/>
      <c r="FX102" s="256"/>
      <c r="FY102" s="256"/>
      <c r="FZ102" s="256"/>
      <c r="GA102" s="256"/>
      <c r="GB102" s="256"/>
      <c r="GC102" s="256"/>
      <c r="GD102" s="256"/>
      <c r="GE102" s="256"/>
      <c r="GF102" s="256"/>
    </row>
    <row r="103" spans="7:188" x14ac:dyDescent="0.25"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  <c r="Z103" s="307"/>
      <c r="AA103" s="307"/>
      <c r="AB103" s="307"/>
      <c r="AC103" s="307"/>
      <c r="AD103" s="307"/>
      <c r="AE103" s="307"/>
      <c r="AF103" s="307"/>
      <c r="AG103" s="307"/>
      <c r="AH103" s="307"/>
      <c r="AI103" s="307"/>
      <c r="AJ103" s="307"/>
      <c r="AK103" s="307"/>
      <c r="AL103" s="307"/>
      <c r="AM103" s="307"/>
      <c r="AN103" s="307"/>
      <c r="AO103" s="307"/>
      <c r="AP103" s="307"/>
      <c r="AQ103" s="307"/>
      <c r="AR103" s="307"/>
      <c r="AS103" s="307"/>
      <c r="AT103" s="307"/>
      <c r="AU103" s="307"/>
      <c r="AV103" s="307"/>
      <c r="AW103" s="307"/>
      <c r="AX103" s="307"/>
      <c r="AY103" s="307"/>
      <c r="AZ103" s="307"/>
      <c r="BA103" s="307"/>
      <c r="BB103" s="307"/>
      <c r="BC103" s="307"/>
      <c r="BD103" s="307"/>
      <c r="BE103" s="307"/>
      <c r="BF103" s="307"/>
      <c r="BG103" s="307"/>
      <c r="BH103" s="307"/>
      <c r="BI103" s="307"/>
      <c r="BJ103" s="307"/>
      <c r="BK103" s="307"/>
      <c r="BL103" s="307"/>
      <c r="BM103" s="307"/>
      <c r="BN103" s="307"/>
      <c r="BO103" s="307"/>
      <c r="BP103" s="307"/>
      <c r="BQ103" s="307"/>
      <c r="BR103" s="307"/>
      <c r="BS103" s="307"/>
      <c r="BT103" s="307"/>
      <c r="BU103" s="307"/>
      <c r="BV103" s="307"/>
      <c r="BW103" s="307"/>
      <c r="BX103" s="307"/>
      <c r="BY103" s="307"/>
      <c r="BZ103" s="307"/>
      <c r="CA103" s="307"/>
      <c r="CB103" s="307"/>
      <c r="CC103" s="307"/>
      <c r="CD103" s="307"/>
      <c r="CE103" s="307"/>
      <c r="CF103" s="307"/>
      <c r="CG103" s="307"/>
      <c r="CH103" s="307"/>
      <c r="CI103" s="307"/>
      <c r="CJ103" s="307"/>
      <c r="CK103" s="307"/>
      <c r="CL103" s="307"/>
      <c r="CM103" s="307"/>
      <c r="CN103" s="307"/>
      <c r="CO103" s="307"/>
      <c r="CP103" s="307"/>
      <c r="CQ103" s="307"/>
      <c r="CR103" s="307"/>
      <c r="CS103" s="307"/>
      <c r="CT103" s="307"/>
      <c r="CU103" s="307"/>
      <c r="CV103" s="307"/>
      <c r="CW103" s="307"/>
      <c r="CX103" s="307"/>
      <c r="CY103" s="307"/>
      <c r="CZ103" s="307"/>
      <c r="DA103" s="307"/>
      <c r="DB103" s="307"/>
      <c r="DC103" s="307"/>
      <c r="DD103" s="307"/>
      <c r="DE103" s="307"/>
      <c r="DF103" s="307"/>
      <c r="DG103" s="307"/>
      <c r="DH103" s="307"/>
      <c r="DI103" s="307"/>
      <c r="DJ103" s="307"/>
      <c r="DK103" s="307"/>
      <c r="DL103" s="307"/>
      <c r="DM103" s="307"/>
      <c r="DN103" s="307"/>
      <c r="DO103" s="307"/>
      <c r="DP103" s="307"/>
      <c r="DQ103" s="307"/>
      <c r="DR103" s="307"/>
      <c r="DS103" s="307"/>
      <c r="DT103" s="307"/>
      <c r="DU103" s="307"/>
      <c r="DV103" s="307"/>
      <c r="DW103" s="307"/>
      <c r="DX103" s="307"/>
      <c r="DY103" s="307"/>
      <c r="DZ103" s="307"/>
      <c r="EA103" s="307"/>
      <c r="EB103" s="307"/>
      <c r="EC103" s="307"/>
      <c r="ED103" s="307"/>
      <c r="EE103" s="307"/>
      <c r="EF103" s="307"/>
      <c r="EG103" s="307"/>
      <c r="EH103" s="307"/>
      <c r="EI103" s="307"/>
      <c r="EJ103" s="307"/>
      <c r="EK103" s="307"/>
      <c r="EL103" s="307"/>
      <c r="EM103" s="307"/>
      <c r="EN103" s="307"/>
      <c r="EO103" s="307"/>
      <c r="EP103" s="307"/>
      <c r="EQ103" s="307"/>
      <c r="ER103" s="307"/>
      <c r="ES103" s="307"/>
      <c r="ET103" s="307"/>
      <c r="EU103" s="307"/>
      <c r="EV103" s="307"/>
      <c r="EW103" s="307"/>
      <c r="EX103" s="307"/>
      <c r="EY103" s="307"/>
      <c r="EZ103" s="307"/>
      <c r="FA103" s="307"/>
      <c r="FB103" s="307"/>
      <c r="FC103" s="307"/>
      <c r="FD103" s="307"/>
      <c r="FE103" s="307"/>
      <c r="FF103" s="307"/>
      <c r="FG103" s="307"/>
      <c r="FH103" s="307"/>
      <c r="FI103" s="307"/>
      <c r="FJ103" s="307"/>
      <c r="FK103" s="307"/>
      <c r="FL103" s="307"/>
      <c r="FM103" s="307"/>
      <c r="FN103" s="307"/>
      <c r="FO103" s="307"/>
      <c r="FP103" s="307"/>
      <c r="FQ103" s="307"/>
      <c r="FR103" s="307"/>
      <c r="FS103" s="307"/>
      <c r="FT103" s="307"/>
      <c r="FU103" s="307"/>
      <c r="FV103" s="307"/>
      <c r="FW103" s="307"/>
      <c r="FX103" s="307"/>
      <c r="FY103" s="307"/>
      <c r="FZ103" s="307"/>
      <c r="GA103" s="307"/>
      <c r="GB103" s="307"/>
      <c r="GC103" s="307"/>
      <c r="GD103" s="307"/>
      <c r="GE103" s="307"/>
      <c r="GF103" s="307"/>
    </row>
    <row r="104" spans="7:188" x14ac:dyDescent="0.25">
      <c r="G104" s="256"/>
      <c r="H104" s="256"/>
      <c r="I104" s="256"/>
      <c r="J104" s="256"/>
      <c r="K104" s="256"/>
      <c r="L104" s="256"/>
      <c r="M104" s="256"/>
      <c r="N104" s="256"/>
      <c r="O104" s="256"/>
      <c r="P104" s="256"/>
      <c r="Q104" s="256"/>
      <c r="R104" s="256"/>
      <c r="S104" s="256"/>
      <c r="T104" s="256"/>
      <c r="U104" s="256"/>
      <c r="V104" s="256"/>
      <c r="W104" s="256"/>
      <c r="X104" s="256"/>
      <c r="Y104" s="256"/>
      <c r="Z104" s="256"/>
      <c r="AA104" s="256"/>
      <c r="AB104" s="256"/>
      <c r="AC104" s="256"/>
      <c r="AD104" s="256"/>
      <c r="AE104" s="256"/>
      <c r="AF104" s="256"/>
      <c r="AG104" s="256"/>
      <c r="AH104" s="256"/>
      <c r="AI104" s="256"/>
      <c r="AJ104" s="256"/>
      <c r="AK104" s="256"/>
      <c r="AL104" s="256"/>
      <c r="AM104" s="256"/>
      <c r="AN104" s="256"/>
      <c r="AO104" s="256"/>
      <c r="AP104" s="256"/>
      <c r="AQ104" s="256"/>
      <c r="AR104" s="256"/>
      <c r="AS104" s="256"/>
      <c r="AT104" s="256"/>
      <c r="AU104" s="256"/>
      <c r="AV104" s="256"/>
      <c r="AW104" s="256"/>
      <c r="AX104" s="256"/>
      <c r="AY104" s="256"/>
      <c r="AZ104" s="256"/>
      <c r="BA104" s="256"/>
      <c r="BB104" s="256"/>
      <c r="BC104" s="256"/>
      <c r="BD104" s="256"/>
      <c r="BE104" s="256"/>
      <c r="BF104" s="256"/>
      <c r="BG104" s="256"/>
      <c r="BH104" s="256"/>
      <c r="BI104" s="256"/>
      <c r="BJ104" s="256"/>
      <c r="BK104" s="256"/>
      <c r="BL104" s="256"/>
      <c r="BM104" s="256"/>
      <c r="BN104" s="256"/>
      <c r="BO104" s="256"/>
      <c r="BP104" s="256"/>
      <c r="BQ104" s="256"/>
      <c r="BR104" s="256"/>
      <c r="BS104" s="256"/>
      <c r="BT104" s="256"/>
      <c r="BU104" s="256"/>
      <c r="BV104" s="256"/>
      <c r="BW104" s="256"/>
      <c r="BX104" s="256"/>
      <c r="BY104" s="256"/>
      <c r="BZ104" s="256"/>
      <c r="CA104" s="256"/>
      <c r="CB104" s="256"/>
      <c r="CC104" s="256"/>
      <c r="CD104" s="256"/>
      <c r="CE104" s="256"/>
      <c r="CF104" s="256"/>
      <c r="CG104" s="256"/>
      <c r="CH104" s="256"/>
      <c r="CI104" s="256"/>
      <c r="CJ104" s="256"/>
      <c r="CK104" s="256"/>
      <c r="CL104" s="256"/>
      <c r="CM104" s="256"/>
      <c r="CN104" s="256"/>
      <c r="CO104" s="256"/>
      <c r="CP104" s="256"/>
      <c r="CQ104" s="256"/>
      <c r="CR104" s="256"/>
      <c r="CS104" s="256"/>
      <c r="CT104" s="256"/>
      <c r="CU104" s="256"/>
      <c r="CV104" s="256"/>
      <c r="CW104" s="256"/>
      <c r="CX104" s="256"/>
      <c r="CY104" s="256"/>
      <c r="CZ104" s="256"/>
      <c r="DA104" s="256"/>
      <c r="DB104" s="256"/>
      <c r="DC104" s="256"/>
      <c r="DD104" s="256"/>
      <c r="DE104" s="256"/>
      <c r="DF104" s="256"/>
      <c r="DG104" s="256"/>
      <c r="DH104" s="256"/>
      <c r="DI104" s="256"/>
      <c r="DJ104" s="256"/>
      <c r="DK104" s="256"/>
      <c r="DL104" s="256"/>
      <c r="DM104" s="256"/>
      <c r="DN104" s="256"/>
      <c r="DO104" s="256"/>
      <c r="DP104" s="256"/>
      <c r="DQ104" s="256"/>
      <c r="DR104" s="256"/>
      <c r="DS104" s="256"/>
      <c r="DT104" s="256"/>
      <c r="DU104" s="256"/>
      <c r="DV104" s="256"/>
      <c r="DW104" s="256"/>
      <c r="DX104" s="256"/>
      <c r="DY104" s="256"/>
      <c r="DZ104" s="256"/>
      <c r="EA104" s="256"/>
      <c r="EB104" s="256"/>
      <c r="EC104" s="256"/>
      <c r="ED104" s="256"/>
      <c r="EE104" s="256"/>
      <c r="EF104" s="256"/>
      <c r="EG104" s="256"/>
      <c r="EH104" s="256"/>
      <c r="EI104" s="256"/>
      <c r="EJ104" s="256"/>
      <c r="EK104" s="256"/>
      <c r="EL104" s="256"/>
      <c r="EM104" s="256"/>
      <c r="EN104" s="256"/>
      <c r="EO104" s="256"/>
      <c r="EP104" s="256"/>
      <c r="EQ104" s="256"/>
      <c r="ER104" s="256"/>
      <c r="ES104" s="256"/>
      <c r="ET104" s="256"/>
      <c r="EU104" s="256"/>
      <c r="EV104" s="256"/>
      <c r="EW104" s="256"/>
      <c r="EX104" s="256"/>
      <c r="EY104" s="256"/>
      <c r="EZ104" s="256"/>
      <c r="FA104" s="256"/>
      <c r="FB104" s="256"/>
      <c r="FC104" s="256"/>
      <c r="FD104" s="256"/>
      <c r="FE104" s="256"/>
      <c r="FF104" s="256"/>
      <c r="FG104" s="256"/>
      <c r="FH104" s="256"/>
      <c r="FI104" s="256"/>
      <c r="FJ104" s="256"/>
      <c r="FK104" s="256"/>
      <c r="FL104" s="256"/>
      <c r="FM104" s="256"/>
      <c r="FN104" s="256"/>
      <c r="FO104" s="256"/>
      <c r="FP104" s="256"/>
      <c r="FQ104" s="256"/>
      <c r="FR104" s="256"/>
      <c r="FS104" s="256"/>
      <c r="FT104" s="256"/>
      <c r="FU104" s="256"/>
      <c r="FV104" s="256"/>
      <c r="FW104" s="256"/>
      <c r="FX104" s="256"/>
      <c r="FY104" s="256"/>
      <c r="FZ104" s="256"/>
      <c r="GA104" s="256"/>
      <c r="GB104" s="256"/>
      <c r="GC104" s="256"/>
      <c r="GD104" s="256"/>
      <c r="GE104" s="256"/>
      <c r="GF104" s="256"/>
    </row>
    <row r="105" spans="7:188" x14ac:dyDescent="0.25">
      <c r="G105" s="307"/>
      <c r="H105" s="307"/>
      <c r="I105" s="307"/>
      <c r="J105" s="307"/>
      <c r="K105" s="307"/>
      <c r="L105" s="307"/>
      <c r="M105" s="307"/>
      <c r="N105" s="307"/>
      <c r="O105" s="307"/>
      <c r="P105" s="307"/>
      <c r="Q105" s="307"/>
      <c r="R105" s="307"/>
      <c r="S105" s="307"/>
      <c r="T105" s="307"/>
      <c r="U105" s="307"/>
      <c r="V105" s="307"/>
      <c r="W105" s="307"/>
      <c r="X105" s="307"/>
      <c r="Y105" s="307"/>
      <c r="Z105" s="307"/>
      <c r="AA105" s="307"/>
      <c r="AB105" s="307"/>
      <c r="AC105" s="307"/>
      <c r="AD105" s="307"/>
      <c r="AE105" s="307"/>
      <c r="AF105" s="307"/>
      <c r="AG105" s="307"/>
      <c r="AH105" s="307"/>
      <c r="AI105" s="307"/>
      <c r="AJ105" s="307"/>
      <c r="AK105" s="307"/>
      <c r="AL105" s="307"/>
      <c r="AM105" s="307"/>
      <c r="AN105" s="307"/>
      <c r="AO105" s="307"/>
      <c r="AP105" s="307"/>
      <c r="AQ105" s="307"/>
      <c r="AR105" s="307"/>
      <c r="AS105" s="307"/>
      <c r="AT105" s="307"/>
      <c r="AU105" s="307"/>
      <c r="AV105" s="307"/>
      <c r="AW105" s="307"/>
      <c r="AX105" s="307"/>
      <c r="AY105" s="307"/>
      <c r="AZ105" s="307"/>
      <c r="BA105" s="307"/>
      <c r="BB105" s="307"/>
      <c r="BC105" s="307"/>
      <c r="BD105" s="307"/>
      <c r="BE105" s="307"/>
      <c r="BF105" s="307"/>
      <c r="BG105" s="307"/>
      <c r="BH105" s="307"/>
      <c r="BI105" s="307"/>
      <c r="BJ105" s="307"/>
      <c r="BK105" s="307"/>
      <c r="BL105" s="307"/>
      <c r="BM105" s="307"/>
      <c r="BN105" s="307"/>
      <c r="BO105" s="307"/>
      <c r="BP105" s="307"/>
      <c r="BQ105" s="307"/>
      <c r="BR105" s="307"/>
      <c r="BS105" s="307"/>
      <c r="BT105" s="307"/>
      <c r="BU105" s="307"/>
      <c r="BV105" s="307"/>
      <c r="BW105" s="307"/>
      <c r="BX105" s="307"/>
      <c r="BY105" s="307"/>
      <c r="BZ105" s="307"/>
      <c r="CA105" s="307"/>
      <c r="CB105" s="307"/>
      <c r="CC105" s="307"/>
      <c r="CD105" s="307"/>
      <c r="CE105" s="307"/>
      <c r="CF105" s="307"/>
      <c r="CG105" s="307"/>
      <c r="CH105" s="307"/>
      <c r="CI105" s="307"/>
      <c r="CJ105" s="307"/>
      <c r="CK105" s="307"/>
      <c r="CL105" s="307"/>
      <c r="CM105" s="307"/>
      <c r="CN105" s="307"/>
      <c r="CO105" s="307"/>
      <c r="CP105" s="307"/>
      <c r="CQ105" s="307"/>
      <c r="CR105" s="307"/>
      <c r="CS105" s="307"/>
      <c r="CT105" s="307"/>
      <c r="CU105" s="307"/>
      <c r="CV105" s="307"/>
      <c r="CW105" s="307"/>
      <c r="CX105" s="307"/>
      <c r="CY105" s="307"/>
      <c r="CZ105" s="307"/>
      <c r="DA105" s="307"/>
      <c r="DB105" s="307"/>
      <c r="DC105" s="307"/>
      <c r="DD105" s="307"/>
      <c r="DE105" s="307"/>
      <c r="DF105" s="307"/>
      <c r="DG105" s="307"/>
      <c r="DH105" s="307"/>
      <c r="DI105" s="307"/>
      <c r="DJ105" s="307"/>
      <c r="DK105" s="307"/>
      <c r="DL105" s="307"/>
      <c r="DM105" s="307"/>
      <c r="DN105" s="307"/>
      <c r="DO105" s="307"/>
      <c r="DP105" s="307"/>
      <c r="DQ105" s="307"/>
      <c r="DR105" s="307"/>
      <c r="DS105" s="307"/>
      <c r="DT105" s="307"/>
      <c r="DU105" s="307"/>
      <c r="DV105" s="307"/>
      <c r="DW105" s="307"/>
      <c r="DX105" s="307"/>
      <c r="DY105" s="307"/>
      <c r="DZ105" s="307"/>
      <c r="EA105" s="307"/>
      <c r="EB105" s="307"/>
      <c r="EC105" s="307"/>
      <c r="ED105" s="307"/>
      <c r="EE105" s="307"/>
      <c r="EF105" s="307"/>
      <c r="EG105" s="307"/>
      <c r="EH105" s="307"/>
      <c r="EI105" s="307"/>
      <c r="EJ105" s="307"/>
      <c r="EK105" s="307"/>
      <c r="EL105" s="307"/>
      <c r="EM105" s="307"/>
      <c r="EN105" s="307"/>
      <c r="EO105" s="307"/>
      <c r="EP105" s="307"/>
      <c r="EQ105" s="307"/>
      <c r="ER105" s="307"/>
      <c r="ES105" s="307"/>
      <c r="ET105" s="307"/>
      <c r="EU105" s="307"/>
      <c r="EV105" s="307"/>
      <c r="EW105" s="307"/>
      <c r="EX105" s="307"/>
      <c r="EY105" s="307"/>
      <c r="EZ105" s="307"/>
      <c r="FA105" s="307"/>
      <c r="FB105" s="307"/>
      <c r="FC105" s="307"/>
      <c r="FD105" s="307"/>
      <c r="FE105" s="307"/>
      <c r="FF105" s="307"/>
      <c r="FG105" s="307"/>
      <c r="FH105" s="307"/>
      <c r="FI105" s="307"/>
      <c r="FJ105" s="307"/>
      <c r="FK105" s="307"/>
      <c r="FL105" s="307"/>
      <c r="FM105" s="307"/>
      <c r="FN105" s="307"/>
      <c r="FO105" s="307"/>
      <c r="FP105" s="307"/>
      <c r="FQ105" s="307"/>
      <c r="FR105" s="307"/>
      <c r="FS105" s="307"/>
      <c r="FT105" s="307"/>
      <c r="FU105" s="307"/>
      <c r="FV105" s="307"/>
      <c r="FW105" s="307"/>
      <c r="FX105" s="307"/>
      <c r="FY105" s="307"/>
      <c r="FZ105" s="307"/>
      <c r="GA105" s="307"/>
      <c r="GB105" s="307"/>
      <c r="GC105" s="307"/>
      <c r="GD105" s="307"/>
      <c r="GE105" s="307"/>
      <c r="GF105" s="307"/>
    </row>
    <row r="106" spans="7:188" x14ac:dyDescent="0.25">
      <c r="G106" s="256"/>
      <c r="H106" s="256"/>
      <c r="I106" s="256"/>
      <c r="J106" s="256"/>
      <c r="K106" s="256"/>
      <c r="L106" s="256"/>
      <c r="M106" s="256"/>
      <c r="N106" s="256"/>
      <c r="O106" s="256"/>
      <c r="P106" s="256"/>
      <c r="Q106" s="256"/>
      <c r="R106" s="256"/>
      <c r="S106" s="256"/>
      <c r="T106" s="256"/>
      <c r="U106" s="256"/>
      <c r="V106" s="256"/>
      <c r="W106" s="256"/>
      <c r="X106" s="256"/>
      <c r="Y106" s="256"/>
      <c r="Z106" s="256"/>
      <c r="AA106" s="256"/>
      <c r="AB106" s="256"/>
      <c r="AC106" s="256"/>
      <c r="AD106" s="256"/>
      <c r="AE106" s="256"/>
      <c r="AF106" s="256"/>
      <c r="AG106" s="256"/>
      <c r="AH106" s="256"/>
      <c r="AI106" s="256"/>
      <c r="AJ106" s="256"/>
      <c r="AK106" s="256"/>
      <c r="AL106" s="256"/>
      <c r="AM106" s="256"/>
      <c r="AN106" s="256"/>
      <c r="AO106" s="256"/>
      <c r="AP106" s="256"/>
      <c r="AQ106" s="256"/>
      <c r="AR106" s="256"/>
      <c r="AS106" s="256"/>
      <c r="AT106" s="256"/>
      <c r="AU106" s="256"/>
      <c r="AV106" s="256"/>
      <c r="AW106" s="256"/>
      <c r="AX106" s="256"/>
      <c r="AY106" s="256"/>
      <c r="AZ106" s="256"/>
      <c r="BA106" s="256"/>
      <c r="BB106" s="256"/>
      <c r="BC106" s="256"/>
      <c r="BD106" s="256"/>
      <c r="BE106" s="256"/>
      <c r="BF106" s="256"/>
      <c r="BG106" s="256"/>
      <c r="BH106" s="256"/>
      <c r="BI106" s="256"/>
      <c r="BJ106" s="256"/>
      <c r="BK106" s="256"/>
      <c r="BL106" s="256"/>
      <c r="BM106" s="256"/>
      <c r="BN106" s="256"/>
      <c r="BO106" s="256"/>
      <c r="BP106" s="256"/>
      <c r="BQ106" s="256"/>
      <c r="BR106" s="256"/>
      <c r="BS106" s="256"/>
      <c r="BT106" s="256"/>
      <c r="BU106" s="256"/>
      <c r="BV106" s="256"/>
      <c r="BW106" s="256"/>
      <c r="BX106" s="256"/>
      <c r="BY106" s="256"/>
      <c r="BZ106" s="256"/>
      <c r="CA106" s="256"/>
      <c r="CB106" s="256"/>
      <c r="CC106" s="256"/>
      <c r="CD106" s="256"/>
      <c r="CE106" s="256"/>
      <c r="CF106" s="256"/>
      <c r="CG106" s="256"/>
      <c r="CH106" s="256"/>
      <c r="CI106" s="256"/>
      <c r="CJ106" s="256"/>
      <c r="CK106" s="256"/>
      <c r="CL106" s="256"/>
      <c r="CM106" s="256"/>
      <c r="CN106" s="256"/>
      <c r="CO106" s="256"/>
      <c r="CP106" s="256"/>
      <c r="CQ106" s="256"/>
      <c r="CR106" s="256"/>
      <c r="CS106" s="256"/>
      <c r="CT106" s="256"/>
      <c r="CU106" s="256"/>
      <c r="CV106" s="256"/>
      <c r="CW106" s="256"/>
      <c r="CX106" s="256"/>
      <c r="CY106" s="256"/>
      <c r="CZ106" s="256"/>
      <c r="DA106" s="256"/>
      <c r="DB106" s="256"/>
      <c r="DC106" s="256"/>
      <c r="DD106" s="256"/>
      <c r="DE106" s="256"/>
      <c r="DF106" s="256"/>
      <c r="DG106" s="256"/>
      <c r="DH106" s="256"/>
      <c r="DI106" s="256"/>
      <c r="DJ106" s="256"/>
      <c r="DK106" s="256"/>
      <c r="DL106" s="256"/>
      <c r="DM106" s="256"/>
      <c r="DN106" s="256"/>
      <c r="DO106" s="256"/>
      <c r="DP106" s="256"/>
      <c r="DQ106" s="256"/>
      <c r="DR106" s="256"/>
      <c r="DS106" s="256"/>
      <c r="DT106" s="256"/>
      <c r="DU106" s="256"/>
      <c r="DV106" s="256"/>
      <c r="DW106" s="256"/>
      <c r="DX106" s="256"/>
      <c r="DY106" s="256"/>
      <c r="DZ106" s="256"/>
      <c r="EA106" s="256"/>
      <c r="EB106" s="256"/>
      <c r="EC106" s="256"/>
      <c r="ED106" s="256"/>
      <c r="EE106" s="256"/>
      <c r="EF106" s="256"/>
      <c r="EG106" s="256"/>
      <c r="EH106" s="256"/>
      <c r="EI106" s="256"/>
      <c r="EJ106" s="256"/>
      <c r="EK106" s="256"/>
      <c r="EL106" s="256"/>
      <c r="EM106" s="256"/>
      <c r="EN106" s="256"/>
      <c r="EO106" s="256"/>
      <c r="EP106" s="256"/>
      <c r="EQ106" s="256"/>
      <c r="ER106" s="256"/>
      <c r="ES106" s="256"/>
      <c r="ET106" s="256"/>
      <c r="EU106" s="256"/>
      <c r="EV106" s="256"/>
      <c r="EW106" s="256"/>
      <c r="EX106" s="256"/>
      <c r="EY106" s="256"/>
      <c r="EZ106" s="256"/>
      <c r="FA106" s="256"/>
      <c r="FB106" s="256"/>
      <c r="FC106" s="256"/>
      <c r="FD106" s="256"/>
      <c r="FE106" s="256"/>
      <c r="FF106" s="256"/>
      <c r="FG106" s="256"/>
      <c r="FH106" s="256"/>
      <c r="FI106" s="256"/>
      <c r="FJ106" s="256"/>
      <c r="FK106" s="256"/>
      <c r="FL106" s="256"/>
      <c r="FM106" s="256"/>
      <c r="FN106" s="256"/>
      <c r="FO106" s="256"/>
      <c r="FP106" s="256"/>
      <c r="FQ106" s="256"/>
      <c r="FR106" s="256"/>
      <c r="FS106" s="256"/>
      <c r="FT106" s="256"/>
      <c r="FU106" s="256"/>
      <c r="FV106" s="256"/>
      <c r="FW106" s="256"/>
      <c r="FX106" s="256"/>
      <c r="FY106" s="256"/>
      <c r="FZ106" s="256"/>
      <c r="GA106" s="256"/>
      <c r="GB106" s="256"/>
      <c r="GC106" s="256"/>
      <c r="GD106" s="256"/>
      <c r="GE106" s="256"/>
      <c r="GF106" s="256"/>
    </row>
    <row r="107" spans="7:188" x14ac:dyDescent="0.25">
      <c r="G107" s="307"/>
      <c r="H107" s="307"/>
      <c r="I107" s="307"/>
      <c r="J107" s="307"/>
      <c r="K107" s="307"/>
      <c r="L107" s="307"/>
      <c r="M107" s="307"/>
      <c r="N107" s="307"/>
      <c r="O107" s="307"/>
      <c r="P107" s="307"/>
      <c r="Q107" s="307"/>
      <c r="R107" s="307"/>
      <c r="S107" s="307"/>
      <c r="T107" s="307"/>
      <c r="U107" s="307"/>
      <c r="V107" s="307"/>
      <c r="W107" s="307"/>
      <c r="X107" s="307"/>
      <c r="Y107" s="307"/>
      <c r="Z107" s="307"/>
      <c r="AA107" s="307"/>
      <c r="AB107" s="307"/>
      <c r="AC107" s="307"/>
      <c r="AD107" s="307"/>
      <c r="AE107" s="307"/>
      <c r="AF107" s="307"/>
      <c r="AG107" s="307"/>
      <c r="AH107" s="307"/>
      <c r="AI107" s="307"/>
      <c r="AJ107" s="307"/>
      <c r="AK107" s="307"/>
      <c r="AL107" s="307"/>
      <c r="AM107" s="307"/>
      <c r="AN107" s="307"/>
      <c r="AO107" s="307"/>
      <c r="AP107" s="307"/>
      <c r="AQ107" s="307"/>
      <c r="AR107" s="307"/>
      <c r="AS107" s="307"/>
      <c r="AT107" s="307"/>
      <c r="AU107" s="307"/>
      <c r="AV107" s="307"/>
      <c r="AW107" s="307"/>
      <c r="AX107" s="307"/>
      <c r="AY107" s="307"/>
      <c r="AZ107" s="307"/>
      <c r="BA107" s="307"/>
      <c r="BB107" s="307"/>
      <c r="BC107" s="307"/>
      <c r="BD107" s="307"/>
      <c r="BE107" s="307"/>
      <c r="BF107" s="307"/>
      <c r="BG107" s="307"/>
      <c r="BH107" s="307"/>
      <c r="BI107" s="307"/>
      <c r="BJ107" s="307"/>
      <c r="BK107" s="307"/>
      <c r="BL107" s="307"/>
      <c r="BM107" s="307"/>
      <c r="BN107" s="307"/>
      <c r="BO107" s="307"/>
      <c r="BP107" s="307"/>
      <c r="BQ107" s="307"/>
      <c r="BR107" s="307"/>
      <c r="BS107" s="307"/>
      <c r="BT107" s="307"/>
      <c r="BU107" s="307"/>
      <c r="BV107" s="307"/>
      <c r="BW107" s="307"/>
      <c r="BX107" s="307"/>
      <c r="BY107" s="307"/>
      <c r="BZ107" s="307"/>
      <c r="CA107" s="307"/>
      <c r="CB107" s="307"/>
      <c r="CC107" s="307"/>
      <c r="CD107" s="307"/>
      <c r="CE107" s="307"/>
      <c r="CF107" s="307"/>
      <c r="CG107" s="307"/>
      <c r="CH107" s="307"/>
      <c r="CI107" s="307"/>
      <c r="CJ107" s="307"/>
      <c r="CK107" s="307"/>
      <c r="CL107" s="307"/>
      <c r="CM107" s="307"/>
      <c r="CN107" s="307"/>
      <c r="CO107" s="307"/>
      <c r="CP107" s="307"/>
      <c r="CQ107" s="307"/>
      <c r="CR107" s="307"/>
      <c r="CS107" s="307"/>
      <c r="CT107" s="307"/>
      <c r="CU107" s="307"/>
      <c r="CV107" s="307"/>
      <c r="CW107" s="307"/>
      <c r="CX107" s="307"/>
      <c r="CY107" s="307"/>
      <c r="CZ107" s="307"/>
      <c r="DA107" s="307"/>
      <c r="DB107" s="307"/>
      <c r="DC107" s="307"/>
      <c r="DD107" s="307"/>
      <c r="DE107" s="307"/>
      <c r="DF107" s="307"/>
      <c r="DG107" s="307"/>
      <c r="DH107" s="307"/>
      <c r="DI107" s="307"/>
      <c r="DJ107" s="307"/>
      <c r="DK107" s="307"/>
      <c r="DL107" s="307"/>
      <c r="DM107" s="307"/>
      <c r="DN107" s="307"/>
      <c r="DO107" s="307"/>
      <c r="DP107" s="307"/>
      <c r="DQ107" s="307"/>
      <c r="DR107" s="307"/>
      <c r="DS107" s="307"/>
      <c r="DT107" s="307"/>
      <c r="DU107" s="307"/>
      <c r="DV107" s="307"/>
      <c r="DW107" s="307"/>
      <c r="DX107" s="307"/>
      <c r="DY107" s="307"/>
      <c r="DZ107" s="307"/>
      <c r="EA107" s="307"/>
      <c r="EB107" s="307"/>
      <c r="EC107" s="307"/>
      <c r="ED107" s="307"/>
      <c r="EE107" s="307"/>
      <c r="EF107" s="307"/>
      <c r="EG107" s="307"/>
      <c r="EH107" s="307"/>
      <c r="EI107" s="307"/>
      <c r="EJ107" s="307"/>
      <c r="EK107" s="307"/>
      <c r="EL107" s="307"/>
      <c r="EM107" s="307"/>
      <c r="EN107" s="307"/>
      <c r="EO107" s="307"/>
      <c r="EP107" s="307"/>
      <c r="EQ107" s="307"/>
      <c r="ER107" s="307"/>
      <c r="ES107" s="307"/>
      <c r="ET107" s="307"/>
      <c r="EU107" s="307"/>
      <c r="EV107" s="307"/>
      <c r="EW107" s="307"/>
      <c r="EX107" s="307"/>
      <c r="EY107" s="307"/>
      <c r="EZ107" s="307"/>
      <c r="FA107" s="307"/>
      <c r="FB107" s="307"/>
      <c r="FC107" s="307"/>
      <c r="FD107" s="307"/>
      <c r="FE107" s="307"/>
      <c r="FF107" s="307"/>
      <c r="FG107" s="307"/>
      <c r="FH107" s="307"/>
      <c r="FI107" s="307"/>
      <c r="FJ107" s="307"/>
      <c r="FK107" s="307"/>
      <c r="FL107" s="307"/>
      <c r="FM107" s="307"/>
      <c r="FN107" s="307"/>
      <c r="FO107" s="307"/>
      <c r="FP107" s="307"/>
      <c r="FQ107" s="307"/>
      <c r="FR107" s="307"/>
      <c r="FS107" s="307"/>
      <c r="FT107" s="307"/>
      <c r="FU107" s="307"/>
      <c r="FV107" s="307"/>
      <c r="FW107" s="307"/>
      <c r="FX107" s="307"/>
      <c r="FY107" s="307"/>
      <c r="FZ107" s="307"/>
      <c r="GA107" s="307"/>
      <c r="GB107" s="307"/>
      <c r="GC107" s="307"/>
      <c r="GD107" s="307"/>
      <c r="GE107" s="307"/>
      <c r="GF107" s="307"/>
    </row>
    <row r="108" spans="7:188" x14ac:dyDescent="0.25">
      <c r="G108" s="256"/>
      <c r="H108" s="256"/>
      <c r="I108" s="256"/>
      <c r="J108" s="256"/>
      <c r="K108" s="256"/>
      <c r="L108" s="256"/>
      <c r="M108" s="256"/>
      <c r="N108" s="256"/>
      <c r="O108" s="256"/>
      <c r="P108" s="256"/>
      <c r="Q108" s="256"/>
      <c r="R108" s="256"/>
      <c r="S108" s="256"/>
      <c r="T108" s="256"/>
      <c r="U108" s="256"/>
      <c r="V108" s="256"/>
      <c r="W108" s="256"/>
      <c r="X108" s="256"/>
      <c r="Y108" s="256"/>
      <c r="Z108" s="256"/>
      <c r="AA108" s="256"/>
      <c r="AB108" s="256"/>
      <c r="AC108" s="256"/>
      <c r="AD108" s="256"/>
      <c r="AE108" s="256"/>
      <c r="AF108" s="256"/>
      <c r="AG108" s="256"/>
      <c r="AH108" s="256"/>
      <c r="AI108" s="256"/>
      <c r="AJ108" s="256"/>
      <c r="AK108" s="256"/>
      <c r="AL108" s="256"/>
      <c r="AM108" s="256"/>
      <c r="AN108" s="256"/>
      <c r="AO108" s="256"/>
      <c r="AP108" s="256"/>
      <c r="AQ108" s="256"/>
      <c r="AR108" s="256"/>
      <c r="AS108" s="256"/>
      <c r="AT108" s="256"/>
      <c r="AU108" s="256"/>
      <c r="AV108" s="256"/>
      <c r="AW108" s="256"/>
      <c r="AX108" s="256"/>
      <c r="AY108" s="256"/>
      <c r="AZ108" s="256"/>
      <c r="BA108" s="256"/>
      <c r="BB108" s="256"/>
      <c r="BC108" s="256"/>
      <c r="BD108" s="256"/>
      <c r="BE108" s="256"/>
      <c r="BF108" s="256"/>
      <c r="BG108" s="256"/>
      <c r="BH108" s="256"/>
      <c r="BI108" s="256"/>
      <c r="BJ108" s="256"/>
      <c r="BK108" s="256"/>
      <c r="BL108" s="256"/>
      <c r="BM108" s="256"/>
      <c r="BN108" s="256"/>
      <c r="BO108" s="256"/>
      <c r="BP108" s="256"/>
      <c r="BQ108" s="256"/>
      <c r="BR108" s="256"/>
      <c r="BS108" s="256"/>
      <c r="BT108" s="256"/>
      <c r="BU108" s="256"/>
      <c r="BV108" s="256"/>
      <c r="BW108" s="256"/>
      <c r="BX108" s="256"/>
      <c r="BY108" s="256"/>
      <c r="BZ108" s="256"/>
      <c r="CA108" s="256"/>
      <c r="CB108" s="256"/>
      <c r="CC108" s="256"/>
      <c r="CD108" s="256"/>
      <c r="CE108" s="256"/>
      <c r="CF108" s="256"/>
      <c r="CG108" s="256"/>
      <c r="CH108" s="256"/>
      <c r="CI108" s="256"/>
      <c r="CJ108" s="256"/>
      <c r="CK108" s="256"/>
      <c r="CL108" s="256"/>
      <c r="CM108" s="256"/>
      <c r="CN108" s="256"/>
      <c r="CO108" s="256"/>
      <c r="CP108" s="256"/>
      <c r="CQ108" s="256"/>
      <c r="CR108" s="256"/>
      <c r="CS108" s="256"/>
      <c r="CT108" s="256"/>
      <c r="CU108" s="256"/>
      <c r="CV108" s="256"/>
      <c r="CW108" s="256"/>
      <c r="CX108" s="256"/>
      <c r="CY108" s="256"/>
      <c r="CZ108" s="256"/>
      <c r="DA108" s="256"/>
      <c r="DB108" s="256"/>
      <c r="DC108" s="256"/>
      <c r="DD108" s="256"/>
      <c r="DE108" s="256"/>
      <c r="DF108" s="256"/>
      <c r="DG108" s="256"/>
      <c r="DH108" s="256"/>
      <c r="DI108" s="256"/>
      <c r="DJ108" s="256"/>
      <c r="DK108" s="256"/>
      <c r="DL108" s="256"/>
      <c r="DM108" s="256"/>
      <c r="DN108" s="256"/>
      <c r="DO108" s="256"/>
      <c r="DP108" s="256"/>
      <c r="DQ108" s="256"/>
      <c r="DR108" s="256"/>
      <c r="DS108" s="256"/>
      <c r="DT108" s="256"/>
      <c r="DU108" s="256"/>
      <c r="DV108" s="256"/>
      <c r="DW108" s="256"/>
      <c r="DX108" s="256"/>
      <c r="DY108" s="256"/>
      <c r="DZ108" s="256"/>
      <c r="EA108" s="256"/>
      <c r="EB108" s="256"/>
      <c r="EC108" s="256"/>
      <c r="ED108" s="256"/>
      <c r="EE108" s="256"/>
      <c r="EF108" s="256"/>
      <c r="EG108" s="256"/>
      <c r="EH108" s="256"/>
      <c r="EI108" s="256"/>
      <c r="EJ108" s="256"/>
      <c r="EK108" s="256"/>
      <c r="EL108" s="256"/>
      <c r="EM108" s="256"/>
      <c r="EN108" s="256"/>
      <c r="EO108" s="256"/>
      <c r="EP108" s="256"/>
      <c r="EQ108" s="256"/>
      <c r="ER108" s="256"/>
      <c r="ES108" s="256"/>
      <c r="ET108" s="256"/>
      <c r="EU108" s="256"/>
      <c r="EV108" s="256"/>
      <c r="EW108" s="256"/>
      <c r="EX108" s="256"/>
      <c r="EY108" s="256"/>
      <c r="EZ108" s="256"/>
      <c r="FA108" s="256"/>
      <c r="FB108" s="256"/>
      <c r="FC108" s="256"/>
      <c r="FD108" s="256"/>
      <c r="FE108" s="256"/>
      <c r="FF108" s="256"/>
      <c r="FG108" s="256"/>
      <c r="FH108" s="256"/>
      <c r="FI108" s="256"/>
      <c r="FJ108" s="256"/>
      <c r="FK108" s="256"/>
      <c r="FL108" s="256"/>
      <c r="FM108" s="256"/>
      <c r="FN108" s="256"/>
      <c r="FO108" s="256"/>
      <c r="FP108" s="256"/>
      <c r="FQ108" s="256"/>
      <c r="FR108" s="256"/>
      <c r="FS108" s="256"/>
      <c r="FT108" s="256"/>
      <c r="FU108" s="256"/>
      <c r="FV108" s="256"/>
      <c r="FW108" s="256"/>
      <c r="FX108" s="256"/>
      <c r="FY108" s="256"/>
      <c r="FZ108" s="256"/>
      <c r="GA108" s="256"/>
      <c r="GB108" s="256"/>
      <c r="GC108" s="256"/>
      <c r="GD108" s="256"/>
      <c r="GE108" s="256"/>
      <c r="GF108" s="256"/>
    </row>
    <row r="109" spans="7:188" x14ac:dyDescent="0.25">
      <c r="G109" s="307"/>
      <c r="H109" s="307"/>
      <c r="I109" s="307"/>
      <c r="J109" s="307"/>
      <c r="K109" s="307"/>
      <c r="L109" s="307"/>
      <c r="M109" s="307"/>
      <c r="N109" s="307"/>
      <c r="O109" s="307"/>
      <c r="P109" s="307"/>
      <c r="Q109" s="307"/>
      <c r="R109" s="307"/>
      <c r="S109" s="307"/>
      <c r="T109" s="307"/>
      <c r="U109" s="307"/>
      <c r="V109" s="307"/>
      <c r="W109" s="307"/>
      <c r="X109" s="307"/>
      <c r="Y109" s="307"/>
      <c r="Z109" s="307"/>
      <c r="AA109" s="307"/>
      <c r="AB109" s="307"/>
      <c r="AC109" s="307"/>
      <c r="AD109" s="307"/>
      <c r="AE109" s="307"/>
      <c r="AF109" s="307"/>
      <c r="AG109" s="307"/>
      <c r="AH109" s="307"/>
      <c r="AI109" s="307"/>
      <c r="AJ109" s="307"/>
      <c r="AK109" s="307"/>
      <c r="AL109" s="307"/>
      <c r="AM109" s="307"/>
      <c r="AN109" s="307"/>
      <c r="AO109" s="307"/>
      <c r="AP109" s="307"/>
      <c r="AQ109" s="307"/>
      <c r="AR109" s="307"/>
      <c r="AS109" s="307"/>
      <c r="AT109" s="307"/>
      <c r="AU109" s="307"/>
      <c r="AV109" s="307"/>
      <c r="AW109" s="307"/>
      <c r="AX109" s="307"/>
      <c r="AY109" s="307"/>
      <c r="AZ109" s="307"/>
      <c r="BA109" s="307"/>
      <c r="BB109" s="307"/>
      <c r="BC109" s="307"/>
      <c r="BD109" s="307"/>
      <c r="BE109" s="307"/>
      <c r="BF109" s="307"/>
      <c r="BG109" s="307"/>
      <c r="BH109" s="307"/>
      <c r="BI109" s="307"/>
      <c r="BJ109" s="307"/>
      <c r="BK109" s="307"/>
      <c r="BL109" s="307"/>
      <c r="BM109" s="307"/>
      <c r="BN109" s="307"/>
      <c r="BO109" s="307"/>
      <c r="BP109" s="307"/>
      <c r="BQ109" s="307"/>
      <c r="BR109" s="307"/>
      <c r="BS109" s="307"/>
      <c r="BT109" s="307"/>
      <c r="BU109" s="307"/>
      <c r="BV109" s="307"/>
      <c r="BW109" s="307"/>
      <c r="BX109" s="307"/>
      <c r="BY109" s="307"/>
      <c r="BZ109" s="307"/>
      <c r="CA109" s="307"/>
      <c r="CB109" s="307"/>
      <c r="CC109" s="307"/>
      <c r="CD109" s="307"/>
      <c r="CE109" s="307"/>
      <c r="CF109" s="307"/>
      <c r="CG109" s="307"/>
      <c r="CH109" s="307"/>
      <c r="CI109" s="307"/>
      <c r="CJ109" s="307"/>
      <c r="CK109" s="307"/>
      <c r="CL109" s="307"/>
      <c r="CM109" s="307"/>
      <c r="CN109" s="307"/>
      <c r="CO109" s="307"/>
      <c r="CP109" s="307"/>
      <c r="CQ109" s="307"/>
      <c r="CR109" s="307"/>
      <c r="CS109" s="307"/>
      <c r="CT109" s="307"/>
      <c r="CU109" s="307"/>
      <c r="CV109" s="307"/>
      <c r="CW109" s="307"/>
      <c r="CX109" s="307"/>
      <c r="CY109" s="307"/>
      <c r="CZ109" s="307"/>
      <c r="DA109" s="307"/>
      <c r="DB109" s="307"/>
      <c r="DC109" s="307"/>
      <c r="DD109" s="307"/>
      <c r="DE109" s="307"/>
      <c r="DF109" s="307"/>
      <c r="DG109" s="307"/>
      <c r="DH109" s="307"/>
      <c r="DI109" s="307"/>
      <c r="DJ109" s="307"/>
      <c r="DK109" s="307"/>
      <c r="DL109" s="307"/>
      <c r="DM109" s="307"/>
      <c r="DN109" s="307"/>
      <c r="DO109" s="307"/>
      <c r="DP109" s="307"/>
      <c r="DQ109" s="307"/>
      <c r="DR109" s="307"/>
      <c r="DS109" s="307"/>
      <c r="DT109" s="307"/>
      <c r="DU109" s="307"/>
      <c r="DV109" s="307"/>
      <c r="DW109" s="307"/>
      <c r="DX109" s="307"/>
      <c r="DY109" s="307"/>
      <c r="DZ109" s="307"/>
      <c r="EA109" s="307"/>
      <c r="EB109" s="307"/>
      <c r="EC109" s="307"/>
      <c r="ED109" s="307"/>
      <c r="EE109" s="307"/>
      <c r="EF109" s="307"/>
      <c r="EG109" s="307"/>
      <c r="EH109" s="307"/>
      <c r="EI109" s="307"/>
      <c r="EJ109" s="307"/>
      <c r="EK109" s="307"/>
      <c r="EL109" s="307"/>
      <c r="EM109" s="307"/>
      <c r="EN109" s="307"/>
      <c r="EO109" s="307"/>
      <c r="EP109" s="307"/>
      <c r="EQ109" s="307"/>
      <c r="ER109" s="307"/>
      <c r="ES109" s="307"/>
      <c r="ET109" s="307"/>
      <c r="EU109" s="307"/>
      <c r="EV109" s="307"/>
      <c r="EW109" s="307"/>
      <c r="EX109" s="307"/>
      <c r="EY109" s="307"/>
      <c r="EZ109" s="307"/>
      <c r="FA109" s="307"/>
      <c r="FB109" s="307"/>
      <c r="FC109" s="307"/>
      <c r="FD109" s="307"/>
      <c r="FE109" s="307"/>
      <c r="FF109" s="307"/>
      <c r="FG109" s="307"/>
      <c r="FH109" s="307"/>
      <c r="FI109" s="307"/>
      <c r="FJ109" s="307"/>
      <c r="FK109" s="307"/>
      <c r="FL109" s="307"/>
      <c r="FM109" s="307"/>
      <c r="FN109" s="307"/>
      <c r="FO109" s="307"/>
      <c r="FP109" s="307"/>
      <c r="FQ109" s="307"/>
      <c r="FR109" s="307"/>
      <c r="FS109" s="307"/>
      <c r="FT109" s="307"/>
      <c r="FU109" s="307"/>
      <c r="FV109" s="307"/>
      <c r="FW109" s="307"/>
      <c r="FX109" s="307"/>
      <c r="FY109" s="307"/>
      <c r="FZ109" s="307"/>
      <c r="GA109" s="307"/>
      <c r="GB109" s="307"/>
      <c r="GC109" s="307"/>
      <c r="GD109" s="307"/>
      <c r="GE109" s="307"/>
      <c r="GF109" s="307"/>
    </row>
    <row r="110" spans="7:188" x14ac:dyDescent="0.25">
      <c r="G110" s="256"/>
      <c r="H110" s="256"/>
      <c r="I110" s="256"/>
      <c r="J110" s="256"/>
      <c r="K110" s="256"/>
      <c r="L110" s="256"/>
      <c r="M110" s="256"/>
      <c r="N110" s="256"/>
      <c r="O110" s="256"/>
      <c r="P110" s="256"/>
      <c r="Q110" s="256"/>
      <c r="R110" s="256"/>
      <c r="S110" s="256"/>
      <c r="T110" s="256"/>
      <c r="U110" s="256"/>
      <c r="V110" s="256"/>
      <c r="W110" s="256"/>
      <c r="X110" s="256"/>
      <c r="Y110" s="256"/>
      <c r="Z110" s="256"/>
      <c r="AA110" s="256"/>
      <c r="AB110" s="256"/>
      <c r="AC110" s="256"/>
      <c r="AD110" s="256"/>
      <c r="AE110" s="256"/>
      <c r="AF110" s="256"/>
      <c r="AG110" s="256"/>
      <c r="AH110" s="256"/>
      <c r="AI110" s="256"/>
      <c r="AJ110" s="256"/>
      <c r="AK110" s="256"/>
      <c r="AL110" s="256"/>
      <c r="AM110" s="256"/>
      <c r="AN110" s="256"/>
      <c r="AO110" s="256"/>
      <c r="AP110" s="256"/>
      <c r="AQ110" s="256"/>
      <c r="AR110" s="256"/>
      <c r="AS110" s="256"/>
      <c r="AT110" s="256"/>
      <c r="AU110" s="256"/>
      <c r="AV110" s="256"/>
      <c r="AW110" s="256"/>
      <c r="AX110" s="256"/>
      <c r="AY110" s="256"/>
      <c r="AZ110" s="256"/>
      <c r="BA110" s="256"/>
      <c r="BB110" s="256"/>
      <c r="BC110" s="256"/>
      <c r="BD110" s="256"/>
      <c r="BE110" s="256"/>
      <c r="BF110" s="256"/>
      <c r="BG110" s="256"/>
      <c r="BH110" s="256"/>
      <c r="BI110" s="256"/>
      <c r="BJ110" s="256"/>
      <c r="BK110" s="256"/>
      <c r="BL110" s="256"/>
      <c r="BM110" s="256"/>
      <c r="BN110" s="256"/>
      <c r="BO110" s="256"/>
      <c r="BP110" s="256"/>
      <c r="BQ110" s="256"/>
      <c r="BR110" s="256"/>
      <c r="BS110" s="256"/>
      <c r="BT110" s="256"/>
      <c r="BU110" s="256"/>
      <c r="BV110" s="256"/>
      <c r="BW110" s="256"/>
      <c r="BX110" s="256"/>
      <c r="BY110" s="256"/>
      <c r="BZ110" s="256"/>
      <c r="CA110" s="256"/>
      <c r="CB110" s="256"/>
      <c r="CC110" s="256"/>
      <c r="CD110" s="256"/>
      <c r="CE110" s="256"/>
      <c r="CF110" s="256"/>
      <c r="CG110" s="256"/>
      <c r="CH110" s="256"/>
      <c r="CI110" s="256"/>
      <c r="CJ110" s="256"/>
      <c r="CK110" s="256"/>
      <c r="CL110" s="256"/>
      <c r="CM110" s="256"/>
      <c r="CN110" s="256"/>
      <c r="CO110" s="256"/>
      <c r="CP110" s="256"/>
      <c r="CQ110" s="256"/>
      <c r="CR110" s="256"/>
      <c r="CS110" s="256"/>
      <c r="CT110" s="256"/>
      <c r="CU110" s="256"/>
      <c r="CV110" s="256"/>
      <c r="CW110" s="256"/>
      <c r="CX110" s="256"/>
      <c r="CY110" s="256"/>
      <c r="CZ110" s="256"/>
      <c r="DA110" s="256"/>
      <c r="DB110" s="256"/>
      <c r="DC110" s="256"/>
      <c r="DD110" s="256"/>
      <c r="DE110" s="256"/>
      <c r="DF110" s="256"/>
      <c r="DG110" s="256"/>
      <c r="DH110" s="256"/>
      <c r="DI110" s="256"/>
      <c r="DJ110" s="256"/>
      <c r="DK110" s="256"/>
      <c r="DL110" s="256"/>
      <c r="DM110" s="256"/>
      <c r="DN110" s="256"/>
      <c r="DO110" s="256"/>
      <c r="DP110" s="256"/>
      <c r="DQ110" s="256"/>
      <c r="DR110" s="256"/>
      <c r="DS110" s="256"/>
      <c r="DT110" s="256"/>
      <c r="DU110" s="256"/>
      <c r="DV110" s="256"/>
      <c r="DW110" s="256"/>
      <c r="DX110" s="256"/>
      <c r="DY110" s="256"/>
      <c r="DZ110" s="256"/>
      <c r="EA110" s="256"/>
      <c r="EB110" s="256"/>
      <c r="EC110" s="256"/>
      <c r="ED110" s="256"/>
      <c r="EE110" s="256"/>
      <c r="EF110" s="256"/>
      <c r="EG110" s="256"/>
      <c r="EH110" s="256"/>
      <c r="EI110" s="256"/>
      <c r="EJ110" s="256"/>
      <c r="EK110" s="256"/>
      <c r="EL110" s="256"/>
      <c r="EM110" s="256"/>
      <c r="EN110" s="256"/>
      <c r="EO110" s="256"/>
      <c r="EP110" s="256"/>
      <c r="EQ110" s="256"/>
      <c r="ER110" s="256"/>
      <c r="ES110" s="256"/>
      <c r="ET110" s="256"/>
      <c r="EU110" s="256"/>
      <c r="EV110" s="256"/>
      <c r="EW110" s="256"/>
      <c r="EX110" s="256"/>
      <c r="EY110" s="256"/>
      <c r="EZ110" s="256"/>
      <c r="FA110" s="256"/>
      <c r="FB110" s="256"/>
      <c r="FC110" s="256"/>
      <c r="FD110" s="256"/>
      <c r="FE110" s="256"/>
      <c r="FF110" s="256"/>
      <c r="FG110" s="256"/>
      <c r="FH110" s="256"/>
      <c r="FI110" s="256"/>
      <c r="FJ110" s="256"/>
      <c r="FK110" s="256"/>
      <c r="FL110" s="256"/>
      <c r="FM110" s="256"/>
      <c r="FN110" s="256"/>
      <c r="FO110" s="256"/>
      <c r="FP110" s="256"/>
      <c r="FQ110" s="256"/>
      <c r="FR110" s="256"/>
      <c r="FS110" s="256"/>
      <c r="FT110" s="256"/>
      <c r="FU110" s="256"/>
      <c r="FV110" s="256"/>
      <c r="FW110" s="256"/>
      <c r="FX110" s="256"/>
      <c r="FY110" s="256"/>
      <c r="FZ110" s="256"/>
      <c r="GA110" s="256"/>
      <c r="GB110" s="256"/>
      <c r="GC110" s="256"/>
      <c r="GD110" s="256"/>
      <c r="GE110" s="256"/>
      <c r="GF110" s="256"/>
    </row>
    <row r="111" spans="7:188" x14ac:dyDescent="0.25">
      <c r="G111" s="307"/>
      <c r="H111" s="307"/>
      <c r="I111" s="307"/>
      <c r="J111" s="307"/>
      <c r="K111" s="307"/>
      <c r="L111" s="307"/>
      <c r="M111" s="307"/>
      <c r="N111" s="307"/>
      <c r="O111" s="307"/>
      <c r="P111" s="307"/>
      <c r="Q111" s="307"/>
      <c r="R111" s="307"/>
      <c r="S111" s="307"/>
      <c r="T111" s="307"/>
      <c r="U111" s="307"/>
      <c r="V111" s="307"/>
      <c r="W111" s="307"/>
      <c r="X111" s="307"/>
      <c r="Y111" s="307"/>
      <c r="Z111" s="307"/>
      <c r="AA111" s="307"/>
      <c r="AB111" s="307"/>
      <c r="AC111" s="307"/>
      <c r="AD111" s="307"/>
      <c r="AE111" s="307"/>
      <c r="AF111" s="307"/>
      <c r="AG111" s="307"/>
      <c r="AH111" s="307"/>
      <c r="AI111" s="307"/>
      <c r="AJ111" s="307"/>
      <c r="AK111" s="307"/>
      <c r="AL111" s="307"/>
      <c r="AM111" s="307"/>
      <c r="AN111" s="307"/>
      <c r="AO111" s="307"/>
      <c r="AP111" s="307"/>
      <c r="AQ111" s="307"/>
      <c r="AR111" s="307"/>
      <c r="AS111" s="307"/>
      <c r="AT111" s="307"/>
      <c r="AU111" s="307"/>
      <c r="AV111" s="307"/>
      <c r="AW111" s="307"/>
      <c r="AX111" s="307"/>
      <c r="AY111" s="307"/>
      <c r="AZ111" s="307"/>
      <c r="BA111" s="307"/>
      <c r="BB111" s="307"/>
      <c r="BC111" s="307"/>
      <c r="BD111" s="307"/>
      <c r="BE111" s="307"/>
      <c r="BF111" s="307"/>
      <c r="BG111" s="307"/>
      <c r="BH111" s="307"/>
      <c r="BI111" s="307"/>
      <c r="BJ111" s="307"/>
      <c r="BK111" s="307"/>
      <c r="BL111" s="307"/>
      <c r="BM111" s="307"/>
      <c r="BN111" s="307"/>
      <c r="BO111" s="307"/>
      <c r="BP111" s="307"/>
      <c r="BQ111" s="307"/>
      <c r="BR111" s="307"/>
      <c r="BS111" s="307"/>
      <c r="BT111" s="307"/>
      <c r="BU111" s="307"/>
      <c r="BV111" s="307"/>
      <c r="BW111" s="307"/>
      <c r="BX111" s="307"/>
      <c r="BY111" s="307"/>
      <c r="BZ111" s="307"/>
      <c r="CA111" s="307"/>
      <c r="CB111" s="307"/>
      <c r="CC111" s="307"/>
      <c r="CD111" s="307"/>
      <c r="CE111" s="307"/>
      <c r="CF111" s="307"/>
      <c r="CG111" s="307"/>
      <c r="CH111" s="307"/>
      <c r="CI111" s="307"/>
      <c r="CJ111" s="307"/>
      <c r="CK111" s="307"/>
      <c r="CL111" s="307"/>
      <c r="CM111" s="307"/>
      <c r="CN111" s="307"/>
      <c r="CO111" s="307"/>
      <c r="CP111" s="307"/>
      <c r="CQ111" s="307"/>
      <c r="CR111" s="307"/>
      <c r="CS111" s="307"/>
      <c r="CT111" s="307"/>
      <c r="CU111" s="307"/>
      <c r="CV111" s="307"/>
      <c r="CW111" s="307"/>
      <c r="CX111" s="307"/>
      <c r="CY111" s="307"/>
      <c r="CZ111" s="307"/>
      <c r="DA111" s="307"/>
      <c r="DB111" s="307"/>
      <c r="DC111" s="307"/>
      <c r="DD111" s="307"/>
      <c r="DE111" s="307"/>
      <c r="DF111" s="307"/>
      <c r="DG111" s="307"/>
      <c r="DH111" s="307"/>
      <c r="DI111" s="307"/>
      <c r="DJ111" s="307"/>
      <c r="DK111" s="307"/>
      <c r="DL111" s="307"/>
      <c r="DM111" s="307"/>
      <c r="DN111" s="307"/>
      <c r="DO111" s="307"/>
      <c r="DP111" s="307"/>
      <c r="DQ111" s="307"/>
      <c r="DR111" s="307"/>
      <c r="DS111" s="307"/>
      <c r="DT111" s="307"/>
      <c r="DU111" s="307"/>
      <c r="DV111" s="307"/>
      <c r="DW111" s="307"/>
      <c r="DX111" s="307"/>
      <c r="DY111" s="307"/>
      <c r="DZ111" s="307"/>
      <c r="EA111" s="307"/>
      <c r="EB111" s="307"/>
      <c r="EC111" s="307"/>
      <c r="ED111" s="307"/>
      <c r="EE111" s="307"/>
      <c r="EF111" s="307"/>
      <c r="EG111" s="307"/>
      <c r="EH111" s="307"/>
      <c r="EI111" s="307"/>
      <c r="EJ111" s="307"/>
      <c r="EK111" s="307"/>
      <c r="EL111" s="307"/>
      <c r="EM111" s="307"/>
      <c r="EN111" s="307"/>
      <c r="EO111" s="307"/>
      <c r="EP111" s="307"/>
      <c r="EQ111" s="307"/>
      <c r="ER111" s="307"/>
      <c r="ES111" s="307"/>
      <c r="ET111" s="307"/>
      <c r="EU111" s="307"/>
      <c r="EV111" s="307"/>
      <c r="EW111" s="307"/>
      <c r="EX111" s="307"/>
      <c r="EY111" s="307"/>
      <c r="EZ111" s="307"/>
      <c r="FA111" s="307"/>
      <c r="FB111" s="307"/>
      <c r="FC111" s="307"/>
      <c r="FD111" s="307"/>
      <c r="FE111" s="307"/>
      <c r="FF111" s="307"/>
      <c r="FG111" s="307"/>
      <c r="FH111" s="307"/>
      <c r="FI111" s="307"/>
      <c r="FJ111" s="307"/>
      <c r="FK111" s="307"/>
      <c r="FL111" s="307"/>
      <c r="FM111" s="307"/>
      <c r="FN111" s="307"/>
      <c r="FO111" s="307"/>
      <c r="FP111" s="307"/>
      <c r="FQ111" s="307"/>
      <c r="FR111" s="307"/>
      <c r="FS111" s="307"/>
      <c r="FT111" s="307"/>
      <c r="FU111" s="307"/>
      <c r="FV111" s="307"/>
      <c r="FW111" s="307"/>
      <c r="FX111" s="307"/>
      <c r="FY111" s="307"/>
      <c r="FZ111" s="307"/>
      <c r="GA111" s="307"/>
      <c r="GB111" s="307"/>
      <c r="GC111" s="307"/>
      <c r="GD111" s="307"/>
      <c r="GE111" s="307"/>
      <c r="GF111" s="307"/>
    </row>
    <row r="112" spans="7:188" x14ac:dyDescent="0.25">
      <c r="G112" s="256"/>
      <c r="H112" s="256"/>
      <c r="I112" s="256"/>
      <c r="J112" s="256"/>
      <c r="K112" s="256"/>
      <c r="L112" s="256"/>
      <c r="M112" s="256"/>
      <c r="N112" s="256"/>
      <c r="O112" s="256"/>
      <c r="P112" s="256"/>
      <c r="Q112" s="256"/>
      <c r="R112" s="256"/>
      <c r="S112" s="256"/>
      <c r="T112" s="256"/>
      <c r="U112" s="256"/>
      <c r="V112" s="256"/>
      <c r="W112" s="256"/>
      <c r="X112" s="256"/>
      <c r="Y112" s="256"/>
      <c r="Z112" s="256"/>
      <c r="AA112" s="256"/>
      <c r="AB112" s="256"/>
      <c r="AC112" s="256"/>
      <c r="AD112" s="256"/>
      <c r="AE112" s="256"/>
      <c r="AF112" s="256"/>
      <c r="AG112" s="256"/>
      <c r="AH112" s="256"/>
      <c r="AI112" s="256"/>
      <c r="AJ112" s="256"/>
      <c r="AK112" s="256"/>
      <c r="AL112" s="256"/>
      <c r="AM112" s="256"/>
      <c r="AN112" s="256"/>
      <c r="AO112" s="256"/>
      <c r="AP112" s="256"/>
      <c r="AQ112" s="256"/>
      <c r="AR112" s="256"/>
      <c r="AS112" s="256"/>
      <c r="AT112" s="256"/>
      <c r="AU112" s="256"/>
      <c r="AV112" s="256"/>
      <c r="AW112" s="256"/>
      <c r="AX112" s="256"/>
      <c r="AY112" s="256"/>
      <c r="AZ112" s="256"/>
      <c r="BA112" s="256"/>
      <c r="BB112" s="256"/>
      <c r="BC112" s="256"/>
      <c r="BD112" s="256"/>
      <c r="BE112" s="256"/>
      <c r="BF112" s="256"/>
      <c r="BG112" s="256"/>
      <c r="BH112" s="256"/>
      <c r="BI112" s="256"/>
      <c r="BJ112" s="256"/>
      <c r="BK112" s="256"/>
      <c r="BL112" s="256"/>
      <c r="BM112" s="256"/>
      <c r="BN112" s="256"/>
      <c r="BO112" s="256"/>
      <c r="BP112" s="256"/>
      <c r="BQ112" s="256"/>
      <c r="BR112" s="256"/>
      <c r="BS112" s="256"/>
      <c r="BT112" s="256"/>
      <c r="BU112" s="256"/>
      <c r="BV112" s="256"/>
      <c r="BW112" s="256"/>
      <c r="BX112" s="256"/>
      <c r="BY112" s="256"/>
      <c r="BZ112" s="256"/>
      <c r="CA112" s="256"/>
      <c r="CB112" s="256"/>
      <c r="CC112" s="256"/>
      <c r="CD112" s="256"/>
      <c r="CE112" s="256"/>
      <c r="CF112" s="256"/>
      <c r="CG112" s="256"/>
      <c r="CH112" s="256"/>
      <c r="CI112" s="256"/>
      <c r="CJ112" s="256"/>
      <c r="CK112" s="256"/>
      <c r="CL112" s="256"/>
      <c r="CM112" s="256"/>
      <c r="CN112" s="256"/>
      <c r="CO112" s="256"/>
      <c r="CP112" s="256"/>
      <c r="CQ112" s="256"/>
      <c r="CR112" s="256"/>
      <c r="CS112" s="256"/>
      <c r="CT112" s="256"/>
      <c r="CU112" s="256"/>
      <c r="CV112" s="256"/>
      <c r="CW112" s="256"/>
      <c r="CX112" s="256"/>
      <c r="CY112" s="256"/>
      <c r="CZ112" s="256"/>
      <c r="DA112" s="256"/>
      <c r="DB112" s="256"/>
      <c r="DC112" s="256"/>
      <c r="DD112" s="256"/>
      <c r="DE112" s="256"/>
      <c r="DF112" s="256"/>
      <c r="DG112" s="256"/>
      <c r="DH112" s="256"/>
      <c r="DI112" s="256"/>
      <c r="DJ112" s="256"/>
      <c r="DK112" s="256"/>
      <c r="DL112" s="256"/>
      <c r="DM112" s="256"/>
      <c r="DN112" s="256"/>
      <c r="DO112" s="256"/>
      <c r="DP112" s="256"/>
      <c r="DQ112" s="256"/>
      <c r="DR112" s="256"/>
      <c r="DS112" s="256"/>
      <c r="DT112" s="256"/>
      <c r="DU112" s="256"/>
      <c r="DV112" s="256"/>
      <c r="DW112" s="256"/>
      <c r="DX112" s="256"/>
      <c r="DY112" s="256"/>
      <c r="DZ112" s="256"/>
      <c r="EA112" s="256"/>
      <c r="EB112" s="256"/>
      <c r="EC112" s="256"/>
      <c r="ED112" s="256"/>
      <c r="EE112" s="256"/>
      <c r="EF112" s="256"/>
      <c r="EG112" s="256"/>
      <c r="EH112" s="256"/>
      <c r="EI112" s="256"/>
      <c r="EJ112" s="256"/>
      <c r="EK112" s="256"/>
      <c r="EL112" s="256"/>
      <c r="EM112" s="256"/>
      <c r="EN112" s="256"/>
      <c r="EO112" s="256"/>
      <c r="EP112" s="256"/>
      <c r="EQ112" s="256"/>
      <c r="ER112" s="256"/>
      <c r="ES112" s="256"/>
      <c r="ET112" s="256"/>
      <c r="EU112" s="256"/>
      <c r="EV112" s="256"/>
      <c r="EW112" s="256"/>
      <c r="EX112" s="256"/>
      <c r="EY112" s="256"/>
      <c r="EZ112" s="256"/>
      <c r="FA112" s="256"/>
      <c r="FB112" s="256"/>
      <c r="FC112" s="256"/>
      <c r="FD112" s="256"/>
      <c r="FE112" s="256"/>
      <c r="FF112" s="256"/>
      <c r="FG112" s="256"/>
      <c r="FH112" s="256"/>
      <c r="FI112" s="256"/>
      <c r="FJ112" s="256"/>
      <c r="FK112" s="256"/>
      <c r="FL112" s="256"/>
      <c r="FM112" s="256"/>
      <c r="FN112" s="256"/>
      <c r="FO112" s="256"/>
      <c r="FP112" s="256"/>
      <c r="FQ112" s="256"/>
      <c r="FR112" s="256"/>
      <c r="FS112" s="256"/>
      <c r="FT112" s="256"/>
      <c r="FU112" s="256"/>
      <c r="FV112" s="256"/>
      <c r="FW112" s="256"/>
      <c r="FX112" s="256"/>
      <c r="FY112" s="256"/>
      <c r="FZ112" s="256"/>
      <c r="GA112" s="256"/>
      <c r="GB112" s="256"/>
      <c r="GC112" s="256"/>
      <c r="GD112" s="256"/>
      <c r="GE112" s="256"/>
      <c r="GF112" s="256"/>
    </row>
    <row r="113" spans="7:188" x14ac:dyDescent="0.25">
      <c r="G113" s="307"/>
      <c r="H113" s="307"/>
      <c r="I113" s="307"/>
      <c r="J113" s="307"/>
      <c r="K113" s="307"/>
      <c r="L113" s="307"/>
      <c r="M113" s="307"/>
      <c r="N113" s="307"/>
      <c r="O113" s="307"/>
      <c r="P113" s="307"/>
      <c r="Q113" s="307"/>
      <c r="R113" s="307"/>
      <c r="S113" s="307"/>
      <c r="T113" s="307"/>
      <c r="U113" s="307"/>
      <c r="V113" s="307"/>
      <c r="W113" s="307"/>
      <c r="X113" s="307"/>
      <c r="Y113" s="307"/>
      <c r="Z113" s="307"/>
      <c r="AA113" s="307"/>
      <c r="AB113" s="307"/>
      <c r="AC113" s="307"/>
      <c r="AD113" s="307"/>
      <c r="AE113" s="307"/>
      <c r="AF113" s="307"/>
      <c r="AG113" s="307"/>
      <c r="AH113" s="307"/>
      <c r="AI113" s="307"/>
      <c r="AJ113" s="307"/>
      <c r="AK113" s="307"/>
      <c r="AL113" s="307"/>
      <c r="AM113" s="307"/>
      <c r="AN113" s="307"/>
      <c r="AO113" s="307"/>
      <c r="AP113" s="307"/>
      <c r="AQ113" s="307"/>
      <c r="AR113" s="307"/>
      <c r="AS113" s="307"/>
      <c r="AT113" s="307"/>
      <c r="AU113" s="307"/>
      <c r="AV113" s="307"/>
      <c r="AW113" s="307"/>
      <c r="AX113" s="307"/>
      <c r="AY113" s="307"/>
      <c r="AZ113" s="307"/>
      <c r="BA113" s="307"/>
      <c r="BB113" s="307"/>
      <c r="BC113" s="307"/>
      <c r="BD113" s="307"/>
      <c r="BE113" s="307"/>
      <c r="BF113" s="307"/>
      <c r="BG113" s="307"/>
      <c r="BH113" s="307"/>
      <c r="BI113" s="307"/>
      <c r="BJ113" s="307"/>
      <c r="BK113" s="307"/>
      <c r="BL113" s="307"/>
      <c r="BM113" s="307"/>
      <c r="BN113" s="307"/>
      <c r="BO113" s="307"/>
      <c r="BP113" s="307"/>
      <c r="BQ113" s="307"/>
      <c r="BR113" s="307"/>
      <c r="BS113" s="307"/>
      <c r="BT113" s="307"/>
      <c r="BU113" s="307"/>
      <c r="BV113" s="307"/>
      <c r="BW113" s="307"/>
      <c r="BX113" s="307"/>
      <c r="BY113" s="307"/>
      <c r="BZ113" s="307"/>
      <c r="CA113" s="307"/>
      <c r="CB113" s="307"/>
      <c r="CC113" s="307"/>
      <c r="CD113" s="307"/>
      <c r="CE113" s="307"/>
      <c r="CF113" s="307"/>
      <c r="CG113" s="307"/>
      <c r="CH113" s="307"/>
      <c r="CI113" s="307"/>
      <c r="CJ113" s="307"/>
      <c r="CK113" s="307"/>
      <c r="CL113" s="307"/>
      <c r="CM113" s="307"/>
      <c r="CN113" s="307"/>
      <c r="CO113" s="307"/>
      <c r="CP113" s="307"/>
      <c r="CQ113" s="307"/>
      <c r="CR113" s="307"/>
      <c r="CS113" s="307"/>
      <c r="CT113" s="307"/>
      <c r="CU113" s="307"/>
      <c r="CV113" s="307"/>
      <c r="CW113" s="307"/>
      <c r="CX113" s="307"/>
      <c r="CY113" s="307"/>
      <c r="CZ113" s="307"/>
      <c r="DA113" s="307"/>
      <c r="DB113" s="307"/>
      <c r="DC113" s="307"/>
      <c r="DD113" s="307"/>
      <c r="DE113" s="307"/>
      <c r="DF113" s="307"/>
      <c r="DG113" s="307"/>
      <c r="DH113" s="307"/>
      <c r="DI113" s="307"/>
      <c r="DJ113" s="307"/>
      <c r="DK113" s="307"/>
      <c r="DL113" s="307"/>
      <c r="DM113" s="307"/>
      <c r="DN113" s="307"/>
      <c r="DO113" s="307"/>
      <c r="DP113" s="307"/>
      <c r="DQ113" s="307"/>
      <c r="DR113" s="307"/>
      <c r="DS113" s="307"/>
      <c r="DT113" s="307"/>
      <c r="DU113" s="307"/>
      <c r="DV113" s="307"/>
      <c r="DW113" s="307"/>
      <c r="DX113" s="307"/>
      <c r="DY113" s="307"/>
      <c r="DZ113" s="307"/>
      <c r="EA113" s="307"/>
      <c r="EB113" s="307"/>
      <c r="EC113" s="307"/>
      <c r="ED113" s="307"/>
      <c r="EE113" s="307"/>
      <c r="EF113" s="307"/>
      <c r="EG113" s="307"/>
      <c r="EH113" s="307"/>
      <c r="EI113" s="307"/>
      <c r="EJ113" s="307"/>
      <c r="EK113" s="307"/>
      <c r="EL113" s="307"/>
      <c r="EM113" s="307"/>
      <c r="EN113" s="307"/>
      <c r="EO113" s="307"/>
      <c r="EP113" s="307"/>
      <c r="EQ113" s="307"/>
      <c r="ER113" s="307"/>
      <c r="ES113" s="307"/>
      <c r="ET113" s="307"/>
      <c r="EU113" s="307"/>
      <c r="EV113" s="307"/>
      <c r="EW113" s="307"/>
      <c r="EX113" s="307"/>
      <c r="EY113" s="307"/>
      <c r="EZ113" s="307"/>
      <c r="FA113" s="307"/>
      <c r="FB113" s="307"/>
      <c r="FC113" s="307"/>
      <c r="FD113" s="307"/>
      <c r="FE113" s="307"/>
      <c r="FF113" s="307"/>
      <c r="FG113" s="307"/>
      <c r="FH113" s="307"/>
      <c r="FI113" s="307"/>
      <c r="FJ113" s="307"/>
      <c r="FK113" s="307"/>
      <c r="FL113" s="307"/>
      <c r="FM113" s="307"/>
      <c r="FN113" s="307"/>
      <c r="FO113" s="307"/>
      <c r="FP113" s="307"/>
      <c r="FQ113" s="307"/>
      <c r="FR113" s="307"/>
      <c r="FS113" s="307"/>
      <c r="FT113" s="307"/>
      <c r="FU113" s="307"/>
      <c r="FV113" s="307"/>
      <c r="FW113" s="307"/>
      <c r="FX113" s="307"/>
      <c r="FY113" s="307"/>
      <c r="FZ113" s="307"/>
      <c r="GA113" s="307"/>
      <c r="GB113" s="307"/>
      <c r="GC113" s="307"/>
      <c r="GD113" s="307"/>
      <c r="GE113" s="307"/>
      <c r="GF113" s="307"/>
    </row>
    <row r="114" spans="7:188" x14ac:dyDescent="0.25">
      <c r="G114" s="256"/>
      <c r="H114" s="256"/>
      <c r="I114" s="256"/>
      <c r="J114" s="256"/>
      <c r="K114" s="256"/>
      <c r="L114" s="256"/>
      <c r="M114" s="256"/>
      <c r="N114" s="256"/>
      <c r="O114" s="256"/>
      <c r="P114" s="256"/>
      <c r="Q114" s="256"/>
      <c r="R114" s="256"/>
      <c r="S114" s="256"/>
      <c r="T114" s="256"/>
      <c r="U114" s="256"/>
      <c r="V114" s="256"/>
      <c r="W114" s="256"/>
      <c r="X114" s="256"/>
      <c r="Y114" s="256"/>
      <c r="Z114" s="256"/>
      <c r="AA114" s="256"/>
      <c r="AB114" s="256"/>
      <c r="AC114" s="256"/>
      <c r="AD114" s="256"/>
      <c r="AE114" s="256"/>
      <c r="AF114" s="256"/>
      <c r="AG114" s="256"/>
      <c r="AH114" s="256"/>
      <c r="AI114" s="256"/>
      <c r="AJ114" s="256"/>
      <c r="AK114" s="256"/>
      <c r="AL114" s="256"/>
      <c r="AM114" s="256"/>
      <c r="AN114" s="256"/>
      <c r="AO114" s="256"/>
      <c r="AP114" s="256"/>
      <c r="AQ114" s="256"/>
      <c r="AR114" s="256"/>
      <c r="AS114" s="256"/>
      <c r="AT114" s="256"/>
      <c r="AU114" s="256"/>
      <c r="AV114" s="256"/>
      <c r="AW114" s="256"/>
      <c r="AX114" s="256"/>
      <c r="AY114" s="256"/>
      <c r="AZ114" s="256"/>
      <c r="BA114" s="256"/>
      <c r="BB114" s="256"/>
      <c r="BC114" s="256"/>
      <c r="BD114" s="256"/>
      <c r="BE114" s="256"/>
      <c r="BF114" s="256"/>
      <c r="BG114" s="256"/>
      <c r="BH114" s="256"/>
      <c r="BI114" s="256"/>
      <c r="BJ114" s="256"/>
      <c r="BK114" s="256"/>
      <c r="BL114" s="256"/>
      <c r="BM114" s="256"/>
      <c r="BN114" s="256"/>
      <c r="BO114" s="256"/>
      <c r="BP114" s="256"/>
      <c r="BQ114" s="256"/>
      <c r="BR114" s="256"/>
      <c r="BS114" s="256"/>
      <c r="BT114" s="256"/>
      <c r="BU114" s="256"/>
      <c r="BV114" s="256"/>
      <c r="BW114" s="256"/>
      <c r="BX114" s="256"/>
      <c r="BY114" s="256"/>
      <c r="BZ114" s="256"/>
      <c r="CA114" s="256"/>
      <c r="CB114" s="256"/>
      <c r="CC114" s="256"/>
      <c r="CD114" s="256"/>
      <c r="CE114" s="256"/>
      <c r="CF114" s="256"/>
      <c r="CG114" s="256"/>
      <c r="CH114" s="256"/>
      <c r="CI114" s="256"/>
      <c r="CJ114" s="256"/>
      <c r="CK114" s="256"/>
      <c r="CL114" s="256"/>
      <c r="CM114" s="256"/>
      <c r="CN114" s="256"/>
      <c r="CO114" s="256"/>
      <c r="CP114" s="256"/>
      <c r="CQ114" s="256"/>
      <c r="CR114" s="256"/>
      <c r="CS114" s="256"/>
      <c r="CT114" s="256"/>
      <c r="CU114" s="256"/>
      <c r="CV114" s="256"/>
      <c r="CW114" s="256"/>
      <c r="CX114" s="256"/>
      <c r="CY114" s="256"/>
      <c r="CZ114" s="256"/>
      <c r="DA114" s="256"/>
      <c r="DB114" s="256"/>
      <c r="DC114" s="256"/>
      <c r="DD114" s="256"/>
      <c r="DE114" s="256"/>
      <c r="DF114" s="256"/>
      <c r="DG114" s="256"/>
      <c r="DH114" s="256"/>
      <c r="DI114" s="256"/>
      <c r="DJ114" s="256"/>
      <c r="DK114" s="256"/>
      <c r="DL114" s="256"/>
      <c r="DM114" s="256"/>
      <c r="DN114" s="256"/>
      <c r="DO114" s="256"/>
      <c r="DP114" s="256"/>
      <c r="DQ114" s="256"/>
      <c r="DR114" s="256"/>
      <c r="DS114" s="256"/>
      <c r="DT114" s="256"/>
      <c r="DU114" s="256"/>
      <c r="DV114" s="256"/>
      <c r="DW114" s="256"/>
      <c r="DX114" s="256"/>
      <c r="DY114" s="256"/>
      <c r="DZ114" s="256"/>
      <c r="EA114" s="256"/>
      <c r="EB114" s="256"/>
      <c r="EC114" s="256"/>
      <c r="ED114" s="256"/>
      <c r="EE114" s="256"/>
      <c r="EF114" s="256"/>
      <c r="EG114" s="256"/>
      <c r="EH114" s="256"/>
      <c r="EI114" s="256"/>
      <c r="EJ114" s="256"/>
      <c r="EK114" s="256"/>
      <c r="EL114" s="256"/>
      <c r="EM114" s="256"/>
      <c r="EN114" s="256"/>
      <c r="EO114" s="256"/>
      <c r="EP114" s="256"/>
      <c r="EQ114" s="256"/>
      <c r="ER114" s="256"/>
      <c r="ES114" s="256"/>
      <c r="ET114" s="256"/>
      <c r="EU114" s="256"/>
      <c r="EV114" s="256"/>
      <c r="EW114" s="256"/>
      <c r="EX114" s="256"/>
      <c r="EY114" s="256"/>
      <c r="EZ114" s="256"/>
      <c r="FA114" s="256"/>
      <c r="FB114" s="256"/>
      <c r="FC114" s="256"/>
      <c r="FD114" s="256"/>
      <c r="FE114" s="256"/>
      <c r="FF114" s="256"/>
      <c r="FG114" s="256"/>
      <c r="FH114" s="256"/>
      <c r="FI114" s="256"/>
      <c r="FJ114" s="256"/>
      <c r="FK114" s="256"/>
      <c r="FL114" s="256"/>
      <c r="FM114" s="256"/>
      <c r="FN114" s="256"/>
      <c r="FO114" s="256"/>
      <c r="FP114" s="256"/>
      <c r="FQ114" s="256"/>
      <c r="FR114" s="256"/>
      <c r="FS114" s="256"/>
      <c r="FT114" s="256"/>
      <c r="FU114" s="256"/>
      <c r="FV114" s="256"/>
      <c r="FW114" s="256"/>
      <c r="FX114" s="256"/>
      <c r="FY114" s="256"/>
      <c r="FZ114" s="256"/>
      <c r="GA114" s="256"/>
      <c r="GB114" s="256"/>
      <c r="GC114" s="256"/>
      <c r="GD114" s="256"/>
      <c r="GE114" s="256"/>
      <c r="GF114" s="256"/>
    </row>
    <row r="115" spans="7:188" x14ac:dyDescent="0.25">
      <c r="G115" s="307"/>
      <c r="H115" s="307"/>
      <c r="I115" s="307"/>
      <c r="J115" s="307"/>
      <c r="K115" s="307"/>
      <c r="L115" s="307"/>
      <c r="M115" s="307"/>
      <c r="N115" s="307"/>
      <c r="O115" s="307"/>
      <c r="P115" s="307"/>
      <c r="Q115" s="307"/>
      <c r="R115" s="307"/>
      <c r="S115" s="307"/>
      <c r="T115" s="307"/>
      <c r="U115" s="307"/>
      <c r="V115" s="307"/>
      <c r="W115" s="307"/>
      <c r="X115" s="307"/>
      <c r="Y115" s="307"/>
      <c r="Z115" s="307"/>
      <c r="AA115" s="307"/>
      <c r="AB115" s="307"/>
      <c r="AC115" s="307"/>
      <c r="AD115" s="307"/>
      <c r="AE115" s="307"/>
      <c r="AF115" s="307"/>
      <c r="AG115" s="307"/>
      <c r="AH115" s="307"/>
      <c r="AI115" s="307"/>
      <c r="AJ115" s="307"/>
      <c r="AK115" s="307"/>
      <c r="AL115" s="307"/>
      <c r="AM115" s="307"/>
      <c r="AN115" s="307"/>
      <c r="AO115" s="307"/>
      <c r="AP115" s="307"/>
      <c r="AQ115" s="307"/>
      <c r="AR115" s="307"/>
      <c r="AS115" s="307"/>
      <c r="AT115" s="307"/>
      <c r="AU115" s="307"/>
      <c r="AV115" s="307"/>
      <c r="AW115" s="307"/>
      <c r="AX115" s="307"/>
      <c r="AY115" s="307"/>
      <c r="AZ115" s="307"/>
      <c r="BA115" s="307"/>
      <c r="BB115" s="307"/>
      <c r="BC115" s="307"/>
      <c r="BD115" s="307"/>
      <c r="BE115" s="307"/>
      <c r="BF115" s="307"/>
      <c r="BG115" s="307"/>
      <c r="BH115" s="307"/>
      <c r="BI115" s="307"/>
      <c r="BJ115" s="307"/>
      <c r="BK115" s="307"/>
      <c r="BL115" s="307"/>
      <c r="BM115" s="307"/>
      <c r="BN115" s="307"/>
      <c r="BO115" s="307"/>
      <c r="BP115" s="307"/>
      <c r="BQ115" s="307"/>
      <c r="BR115" s="307"/>
      <c r="BS115" s="307"/>
      <c r="BT115" s="307"/>
      <c r="BU115" s="307"/>
      <c r="BV115" s="307"/>
      <c r="BW115" s="307"/>
      <c r="BX115" s="307"/>
      <c r="BY115" s="307"/>
      <c r="BZ115" s="307"/>
      <c r="CA115" s="307"/>
      <c r="CB115" s="307"/>
      <c r="CC115" s="307"/>
      <c r="CD115" s="307"/>
      <c r="CE115" s="307"/>
      <c r="CF115" s="307"/>
      <c r="CG115" s="307"/>
      <c r="CH115" s="307"/>
      <c r="CI115" s="307"/>
      <c r="CJ115" s="307"/>
      <c r="CK115" s="307"/>
      <c r="CL115" s="307"/>
      <c r="CM115" s="307"/>
      <c r="CN115" s="307"/>
      <c r="CO115" s="307"/>
      <c r="CP115" s="307"/>
      <c r="CQ115" s="307"/>
      <c r="CR115" s="307"/>
      <c r="CS115" s="307"/>
      <c r="CT115" s="307"/>
      <c r="CU115" s="307"/>
      <c r="CV115" s="307"/>
      <c r="CW115" s="307"/>
      <c r="CX115" s="307"/>
      <c r="CY115" s="307"/>
      <c r="CZ115" s="307"/>
      <c r="DA115" s="307"/>
      <c r="DB115" s="307"/>
      <c r="DC115" s="307"/>
      <c r="DD115" s="307"/>
      <c r="DE115" s="307"/>
      <c r="DF115" s="307"/>
      <c r="DG115" s="307"/>
      <c r="DH115" s="307"/>
      <c r="DI115" s="307"/>
      <c r="DJ115" s="307"/>
      <c r="DK115" s="307"/>
      <c r="DL115" s="307"/>
      <c r="DM115" s="307"/>
      <c r="DN115" s="307"/>
      <c r="DO115" s="307"/>
      <c r="DP115" s="307"/>
      <c r="DQ115" s="307"/>
      <c r="DR115" s="307"/>
      <c r="DS115" s="307"/>
      <c r="DT115" s="307"/>
      <c r="DU115" s="307"/>
      <c r="DV115" s="307"/>
      <c r="DW115" s="307"/>
      <c r="DX115" s="307"/>
      <c r="DY115" s="307"/>
      <c r="DZ115" s="307"/>
      <c r="EA115" s="307"/>
      <c r="EB115" s="307"/>
      <c r="EC115" s="307"/>
      <c r="ED115" s="307"/>
      <c r="EE115" s="307"/>
      <c r="EF115" s="307"/>
      <c r="EG115" s="307"/>
      <c r="EH115" s="307"/>
      <c r="EI115" s="307"/>
      <c r="EJ115" s="307"/>
      <c r="EK115" s="307"/>
      <c r="EL115" s="307"/>
      <c r="EM115" s="307"/>
      <c r="EN115" s="307"/>
      <c r="EO115" s="307"/>
      <c r="EP115" s="307"/>
      <c r="EQ115" s="307"/>
      <c r="ER115" s="307"/>
      <c r="ES115" s="307"/>
      <c r="ET115" s="307"/>
      <c r="EU115" s="307"/>
      <c r="EV115" s="307"/>
      <c r="EW115" s="307"/>
      <c r="EX115" s="307"/>
      <c r="EY115" s="307"/>
      <c r="EZ115" s="307"/>
      <c r="FA115" s="307"/>
      <c r="FB115" s="307"/>
      <c r="FC115" s="307"/>
      <c r="FD115" s="307"/>
      <c r="FE115" s="307"/>
      <c r="FF115" s="307"/>
      <c r="FG115" s="307"/>
      <c r="FH115" s="307"/>
      <c r="FI115" s="307"/>
      <c r="FJ115" s="307"/>
      <c r="FK115" s="307"/>
      <c r="FL115" s="307"/>
      <c r="FM115" s="307"/>
      <c r="FN115" s="307"/>
      <c r="FO115" s="307"/>
      <c r="FP115" s="307"/>
      <c r="FQ115" s="307"/>
      <c r="FR115" s="307"/>
      <c r="FS115" s="307"/>
      <c r="FT115" s="307"/>
      <c r="FU115" s="307"/>
      <c r="FV115" s="307"/>
      <c r="FW115" s="307"/>
      <c r="FX115" s="307"/>
      <c r="FY115" s="307"/>
      <c r="FZ115" s="307"/>
      <c r="GA115" s="307"/>
      <c r="GB115" s="307"/>
      <c r="GC115" s="307"/>
      <c r="GD115" s="307"/>
      <c r="GE115" s="307"/>
      <c r="GF115" s="307"/>
    </row>
    <row r="116" spans="7:188" x14ac:dyDescent="0.25">
      <c r="G116" s="256"/>
      <c r="H116" s="256"/>
      <c r="I116" s="256"/>
      <c r="J116" s="256"/>
      <c r="K116" s="256"/>
      <c r="L116" s="256"/>
      <c r="M116" s="256"/>
      <c r="N116" s="256"/>
      <c r="O116" s="256"/>
      <c r="P116" s="256"/>
      <c r="Q116" s="256"/>
      <c r="R116" s="256"/>
      <c r="S116" s="256"/>
      <c r="T116" s="256"/>
      <c r="U116" s="256"/>
      <c r="V116" s="256"/>
      <c r="W116" s="256"/>
      <c r="X116" s="256"/>
      <c r="Y116" s="256"/>
      <c r="Z116" s="256"/>
      <c r="AA116" s="256"/>
      <c r="AB116" s="256"/>
      <c r="AC116" s="256"/>
      <c r="AD116" s="256"/>
      <c r="AE116" s="256"/>
      <c r="AF116" s="256"/>
      <c r="AG116" s="256"/>
      <c r="AH116" s="256"/>
      <c r="AI116" s="256"/>
      <c r="AJ116" s="256"/>
      <c r="AK116" s="256"/>
      <c r="AL116" s="256"/>
      <c r="AM116" s="256"/>
      <c r="AN116" s="256"/>
      <c r="AO116" s="256"/>
      <c r="AP116" s="256"/>
      <c r="AQ116" s="256"/>
      <c r="AR116" s="256"/>
      <c r="AS116" s="256"/>
      <c r="AT116" s="256"/>
      <c r="AU116" s="256"/>
      <c r="AV116" s="256"/>
      <c r="AW116" s="256"/>
      <c r="AX116" s="256"/>
      <c r="AY116" s="256"/>
      <c r="AZ116" s="256"/>
      <c r="BA116" s="256"/>
      <c r="BB116" s="256"/>
      <c r="BC116" s="256"/>
      <c r="BD116" s="256"/>
      <c r="BE116" s="256"/>
      <c r="BF116" s="256"/>
      <c r="BG116" s="256"/>
      <c r="BH116" s="256"/>
      <c r="BI116" s="256"/>
      <c r="BJ116" s="256"/>
      <c r="BK116" s="256"/>
      <c r="BL116" s="256"/>
      <c r="BM116" s="256"/>
      <c r="BN116" s="256"/>
      <c r="BO116" s="256"/>
      <c r="BP116" s="256"/>
      <c r="BQ116" s="256"/>
      <c r="BR116" s="256"/>
      <c r="BS116" s="256"/>
      <c r="BT116" s="256"/>
      <c r="BU116" s="256"/>
      <c r="BV116" s="256"/>
      <c r="BW116" s="256"/>
      <c r="BX116" s="256"/>
      <c r="BY116" s="256"/>
      <c r="BZ116" s="256"/>
      <c r="CA116" s="256"/>
      <c r="CB116" s="256"/>
      <c r="CC116" s="256"/>
      <c r="CD116" s="256"/>
      <c r="CE116" s="256"/>
      <c r="CF116" s="256"/>
      <c r="CG116" s="256"/>
      <c r="CH116" s="256"/>
      <c r="CI116" s="256"/>
      <c r="CJ116" s="256"/>
      <c r="CK116" s="256"/>
      <c r="CL116" s="256"/>
      <c r="CM116" s="256"/>
      <c r="CN116" s="256"/>
      <c r="CO116" s="256"/>
      <c r="CP116" s="256"/>
      <c r="CQ116" s="256"/>
      <c r="CR116" s="256"/>
      <c r="CS116" s="256"/>
      <c r="CT116" s="256"/>
      <c r="CU116" s="256"/>
      <c r="CV116" s="256"/>
      <c r="CW116" s="256"/>
      <c r="CX116" s="256"/>
      <c r="CY116" s="256"/>
      <c r="CZ116" s="256"/>
      <c r="DA116" s="256"/>
      <c r="DB116" s="256"/>
      <c r="DC116" s="256"/>
      <c r="DD116" s="256"/>
      <c r="DE116" s="256"/>
      <c r="DF116" s="256"/>
      <c r="DG116" s="256"/>
      <c r="DH116" s="256"/>
      <c r="DI116" s="256"/>
      <c r="DJ116" s="256"/>
      <c r="DK116" s="256"/>
      <c r="DL116" s="256"/>
      <c r="DM116" s="256"/>
      <c r="DN116" s="256"/>
      <c r="DO116" s="256"/>
      <c r="DP116" s="256"/>
      <c r="DQ116" s="256"/>
      <c r="DR116" s="256"/>
      <c r="DS116" s="256"/>
      <c r="DT116" s="256"/>
      <c r="DU116" s="256"/>
      <c r="DV116" s="256"/>
      <c r="DW116" s="256"/>
      <c r="DX116" s="256"/>
      <c r="DY116" s="256"/>
      <c r="DZ116" s="256"/>
      <c r="EA116" s="256"/>
      <c r="EB116" s="256"/>
      <c r="EC116" s="256"/>
      <c r="ED116" s="256"/>
      <c r="EE116" s="256"/>
      <c r="EF116" s="256"/>
      <c r="EG116" s="256"/>
      <c r="EH116" s="256"/>
      <c r="EI116" s="256"/>
      <c r="EJ116" s="256"/>
      <c r="EK116" s="256"/>
      <c r="EL116" s="256"/>
      <c r="EM116" s="256"/>
      <c r="EN116" s="256"/>
      <c r="EO116" s="256"/>
      <c r="EP116" s="256"/>
      <c r="EQ116" s="256"/>
      <c r="ER116" s="256"/>
      <c r="ES116" s="256"/>
      <c r="ET116" s="256"/>
      <c r="EU116" s="256"/>
      <c r="EV116" s="256"/>
      <c r="EW116" s="256"/>
      <c r="EX116" s="256"/>
      <c r="EY116" s="256"/>
      <c r="EZ116" s="256"/>
      <c r="FA116" s="256"/>
      <c r="FB116" s="256"/>
      <c r="FC116" s="256"/>
      <c r="FD116" s="256"/>
      <c r="FE116" s="256"/>
      <c r="FF116" s="256"/>
      <c r="FG116" s="256"/>
      <c r="FH116" s="256"/>
      <c r="FI116" s="256"/>
      <c r="FJ116" s="256"/>
      <c r="FK116" s="256"/>
      <c r="FL116" s="256"/>
      <c r="FM116" s="256"/>
      <c r="FN116" s="256"/>
      <c r="FO116" s="256"/>
      <c r="FP116" s="256"/>
      <c r="FQ116" s="256"/>
      <c r="FR116" s="256"/>
      <c r="FS116" s="256"/>
      <c r="FT116" s="256"/>
      <c r="FU116" s="256"/>
      <c r="FV116" s="256"/>
      <c r="FW116" s="256"/>
      <c r="FX116" s="256"/>
      <c r="FY116" s="256"/>
      <c r="FZ116" s="256"/>
      <c r="GA116" s="256"/>
      <c r="GB116" s="256"/>
      <c r="GC116" s="256"/>
      <c r="GD116" s="256"/>
      <c r="GE116" s="256"/>
      <c r="GF116" s="256"/>
    </row>
    <row r="117" spans="7:188" x14ac:dyDescent="0.25">
      <c r="G117" s="307"/>
      <c r="H117" s="307"/>
      <c r="I117" s="307"/>
      <c r="J117" s="307"/>
      <c r="K117" s="307"/>
      <c r="L117" s="307"/>
      <c r="M117" s="307"/>
      <c r="N117" s="307"/>
      <c r="O117" s="307"/>
      <c r="P117" s="307"/>
      <c r="Q117" s="307"/>
      <c r="R117" s="307"/>
      <c r="S117" s="307"/>
      <c r="T117" s="307"/>
      <c r="U117" s="307"/>
      <c r="V117" s="307"/>
      <c r="W117" s="307"/>
      <c r="X117" s="307"/>
      <c r="Y117" s="307"/>
      <c r="Z117" s="307"/>
      <c r="AA117" s="307"/>
      <c r="AB117" s="307"/>
      <c r="AC117" s="307"/>
      <c r="AD117" s="307"/>
      <c r="AE117" s="307"/>
      <c r="AF117" s="307"/>
      <c r="AG117" s="307"/>
      <c r="AH117" s="307"/>
      <c r="AI117" s="307"/>
      <c r="AJ117" s="307"/>
      <c r="AK117" s="307"/>
      <c r="AL117" s="307"/>
      <c r="AM117" s="307"/>
      <c r="AN117" s="307"/>
      <c r="AO117" s="307"/>
      <c r="AP117" s="307"/>
      <c r="AQ117" s="307"/>
      <c r="AR117" s="307"/>
      <c r="AS117" s="307"/>
      <c r="AT117" s="307"/>
      <c r="AU117" s="307"/>
      <c r="AV117" s="307"/>
      <c r="AW117" s="307"/>
      <c r="AX117" s="307"/>
      <c r="AY117" s="307"/>
      <c r="AZ117" s="307"/>
      <c r="BA117" s="307"/>
      <c r="BB117" s="307"/>
      <c r="BC117" s="307"/>
      <c r="BD117" s="307"/>
      <c r="BE117" s="307"/>
      <c r="BF117" s="307"/>
      <c r="BG117" s="307"/>
      <c r="BH117" s="307"/>
      <c r="BI117" s="307"/>
      <c r="BJ117" s="307"/>
      <c r="BK117" s="307"/>
      <c r="BL117" s="307"/>
      <c r="BM117" s="307"/>
      <c r="BN117" s="307"/>
      <c r="BO117" s="307"/>
      <c r="BP117" s="307"/>
      <c r="BQ117" s="307"/>
      <c r="BR117" s="307"/>
      <c r="BS117" s="307"/>
      <c r="BT117" s="307"/>
      <c r="BU117" s="307"/>
      <c r="BV117" s="307"/>
      <c r="BW117" s="307"/>
      <c r="BX117" s="307"/>
      <c r="BY117" s="307"/>
      <c r="BZ117" s="307"/>
      <c r="CA117" s="307"/>
      <c r="CB117" s="307"/>
      <c r="CC117" s="307"/>
      <c r="CD117" s="307"/>
      <c r="CE117" s="307"/>
      <c r="CF117" s="307"/>
      <c r="CG117" s="307"/>
      <c r="CH117" s="307"/>
      <c r="CI117" s="307"/>
      <c r="CJ117" s="307"/>
      <c r="CK117" s="307"/>
      <c r="CL117" s="307"/>
      <c r="CM117" s="307"/>
      <c r="CN117" s="307"/>
      <c r="CO117" s="307"/>
      <c r="CP117" s="307"/>
      <c r="CQ117" s="307"/>
      <c r="CR117" s="307"/>
      <c r="CS117" s="307"/>
      <c r="CT117" s="307"/>
      <c r="CU117" s="307"/>
      <c r="CV117" s="307"/>
      <c r="CW117" s="307"/>
      <c r="CX117" s="307"/>
      <c r="CY117" s="307"/>
      <c r="CZ117" s="307"/>
      <c r="DA117" s="307"/>
      <c r="DB117" s="307"/>
      <c r="DC117" s="307"/>
      <c r="DD117" s="307"/>
      <c r="DE117" s="307"/>
      <c r="DF117" s="307"/>
      <c r="DG117" s="307"/>
      <c r="DH117" s="307"/>
      <c r="DI117" s="307"/>
      <c r="DJ117" s="307"/>
      <c r="DK117" s="307"/>
      <c r="DL117" s="307"/>
      <c r="DM117" s="307"/>
      <c r="DN117" s="307"/>
      <c r="DO117" s="307"/>
      <c r="DP117" s="307"/>
      <c r="DQ117" s="307"/>
      <c r="DR117" s="307"/>
      <c r="DS117" s="307"/>
      <c r="DT117" s="307"/>
      <c r="DU117" s="307"/>
      <c r="DV117" s="307"/>
      <c r="DW117" s="307"/>
      <c r="DX117" s="307"/>
      <c r="DY117" s="307"/>
      <c r="DZ117" s="307"/>
      <c r="EA117" s="307"/>
      <c r="EB117" s="307"/>
      <c r="EC117" s="307"/>
      <c r="ED117" s="307"/>
      <c r="EE117" s="307"/>
      <c r="EF117" s="307"/>
      <c r="EG117" s="307"/>
      <c r="EH117" s="307"/>
      <c r="EI117" s="307"/>
      <c r="EJ117" s="307"/>
      <c r="EK117" s="307"/>
      <c r="EL117" s="307"/>
      <c r="EM117" s="307"/>
      <c r="EN117" s="307"/>
      <c r="EO117" s="307"/>
      <c r="EP117" s="307"/>
      <c r="EQ117" s="307"/>
      <c r="ER117" s="307"/>
      <c r="ES117" s="307"/>
      <c r="ET117" s="307"/>
      <c r="EU117" s="307"/>
      <c r="EV117" s="307"/>
      <c r="EW117" s="307"/>
      <c r="EX117" s="307"/>
      <c r="EY117" s="307"/>
      <c r="EZ117" s="307"/>
      <c r="FA117" s="307"/>
      <c r="FB117" s="307"/>
      <c r="FC117" s="307"/>
      <c r="FD117" s="307"/>
      <c r="FE117" s="307"/>
      <c r="FF117" s="307"/>
      <c r="FG117" s="307"/>
      <c r="FH117" s="307"/>
      <c r="FI117" s="307"/>
      <c r="FJ117" s="307"/>
      <c r="FK117" s="307"/>
      <c r="FL117" s="307"/>
      <c r="FM117" s="307"/>
      <c r="FN117" s="307"/>
      <c r="FO117" s="307"/>
      <c r="FP117" s="307"/>
      <c r="FQ117" s="307"/>
      <c r="FR117" s="307"/>
      <c r="FS117" s="307"/>
      <c r="FT117" s="307"/>
      <c r="FU117" s="307"/>
      <c r="FV117" s="307"/>
      <c r="FW117" s="307"/>
      <c r="FX117" s="307"/>
      <c r="FY117" s="307"/>
      <c r="FZ117" s="307"/>
      <c r="GA117" s="307"/>
      <c r="GB117" s="307"/>
      <c r="GC117" s="307"/>
      <c r="GD117" s="307"/>
      <c r="GE117" s="307"/>
      <c r="GF117" s="307"/>
    </row>
    <row r="118" spans="7:188" x14ac:dyDescent="0.25"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  <c r="AA118" s="256"/>
      <c r="AB118" s="256"/>
      <c r="AC118" s="256"/>
      <c r="AD118" s="256"/>
      <c r="AE118" s="256"/>
      <c r="AF118" s="256"/>
      <c r="AG118" s="256"/>
      <c r="AH118" s="256"/>
      <c r="AI118" s="256"/>
      <c r="AJ118" s="256"/>
      <c r="AK118" s="256"/>
      <c r="AL118" s="256"/>
      <c r="AM118" s="256"/>
      <c r="AN118" s="256"/>
      <c r="AO118" s="256"/>
      <c r="AP118" s="256"/>
      <c r="AQ118" s="256"/>
      <c r="AR118" s="256"/>
      <c r="AS118" s="256"/>
      <c r="AT118" s="256"/>
      <c r="AU118" s="256"/>
      <c r="AV118" s="256"/>
      <c r="AW118" s="256"/>
      <c r="AX118" s="256"/>
      <c r="AY118" s="256"/>
      <c r="AZ118" s="256"/>
      <c r="BA118" s="256"/>
      <c r="BB118" s="256"/>
      <c r="BC118" s="256"/>
      <c r="BD118" s="256"/>
      <c r="BE118" s="256"/>
      <c r="BF118" s="256"/>
      <c r="BG118" s="256"/>
      <c r="BH118" s="256"/>
      <c r="BI118" s="256"/>
      <c r="BJ118" s="256"/>
      <c r="BK118" s="256"/>
      <c r="BL118" s="256"/>
      <c r="BM118" s="256"/>
      <c r="BN118" s="256"/>
      <c r="BO118" s="256"/>
      <c r="BP118" s="256"/>
      <c r="BQ118" s="256"/>
      <c r="BR118" s="256"/>
      <c r="BS118" s="256"/>
      <c r="BT118" s="256"/>
      <c r="BU118" s="256"/>
      <c r="BV118" s="256"/>
      <c r="BW118" s="256"/>
      <c r="BX118" s="256"/>
      <c r="BY118" s="256"/>
      <c r="BZ118" s="256"/>
      <c r="CA118" s="256"/>
      <c r="CB118" s="256"/>
      <c r="CC118" s="256"/>
      <c r="CD118" s="256"/>
      <c r="CE118" s="256"/>
      <c r="CF118" s="256"/>
      <c r="CG118" s="256"/>
      <c r="CH118" s="256"/>
      <c r="CI118" s="256"/>
      <c r="CJ118" s="256"/>
      <c r="CK118" s="256"/>
      <c r="CL118" s="256"/>
      <c r="CM118" s="256"/>
      <c r="CN118" s="256"/>
      <c r="CO118" s="256"/>
      <c r="CP118" s="256"/>
      <c r="CQ118" s="256"/>
      <c r="CR118" s="256"/>
      <c r="CS118" s="256"/>
      <c r="CT118" s="256"/>
      <c r="CU118" s="256"/>
      <c r="CV118" s="256"/>
      <c r="CW118" s="256"/>
      <c r="CX118" s="256"/>
      <c r="CY118" s="256"/>
      <c r="CZ118" s="256"/>
      <c r="DA118" s="256"/>
      <c r="DB118" s="256"/>
      <c r="DC118" s="256"/>
      <c r="DD118" s="256"/>
      <c r="DE118" s="256"/>
      <c r="DF118" s="256"/>
      <c r="DG118" s="256"/>
      <c r="DH118" s="256"/>
      <c r="DI118" s="256"/>
      <c r="DJ118" s="256"/>
      <c r="DK118" s="256"/>
      <c r="DL118" s="256"/>
      <c r="DM118" s="256"/>
      <c r="DN118" s="256"/>
      <c r="DO118" s="256"/>
      <c r="DP118" s="256"/>
      <c r="DQ118" s="256"/>
      <c r="DR118" s="256"/>
      <c r="DS118" s="256"/>
      <c r="DT118" s="256"/>
      <c r="DU118" s="256"/>
      <c r="DV118" s="256"/>
      <c r="DW118" s="256"/>
      <c r="DX118" s="256"/>
      <c r="DY118" s="256"/>
      <c r="DZ118" s="256"/>
      <c r="EA118" s="256"/>
      <c r="EB118" s="256"/>
      <c r="EC118" s="256"/>
      <c r="ED118" s="256"/>
      <c r="EE118" s="256"/>
      <c r="EF118" s="256"/>
      <c r="EG118" s="256"/>
      <c r="EH118" s="256"/>
      <c r="EI118" s="256"/>
      <c r="EJ118" s="256"/>
      <c r="EK118" s="256"/>
      <c r="EL118" s="256"/>
      <c r="EM118" s="256"/>
      <c r="EN118" s="256"/>
      <c r="EO118" s="256"/>
      <c r="EP118" s="256"/>
      <c r="EQ118" s="256"/>
      <c r="ER118" s="256"/>
      <c r="ES118" s="256"/>
      <c r="ET118" s="256"/>
      <c r="EU118" s="256"/>
      <c r="EV118" s="256"/>
      <c r="EW118" s="256"/>
      <c r="EX118" s="256"/>
      <c r="EY118" s="256"/>
      <c r="EZ118" s="256"/>
      <c r="FA118" s="256"/>
      <c r="FB118" s="256"/>
      <c r="FC118" s="256"/>
      <c r="FD118" s="256"/>
      <c r="FE118" s="256"/>
      <c r="FF118" s="256"/>
      <c r="FG118" s="256"/>
      <c r="FH118" s="256"/>
      <c r="FI118" s="256"/>
      <c r="FJ118" s="256"/>
      <c r="FK118" s="256"/>
      <c r="FL118" s="256"/>
      <c r="FM118" s="256"/>
      <c r="FN118" s="256"/>
      <c r="FO118" s="256"/>
      <c r="FP118" s="256"/>
      <c r="FQ118" s="256"/>
      <c r="FR118" s="256"/>
      <c r="FS118" s="256"/>
      <c r="FT118" s="256"/>
      <c r="FU118" s="256"/>
      <c r="FV118" s="256"/>
      <c r="FW118" s="256"/>
      <c r="FX118" s="256"/>
      <c r="FY118" s="256"/>
      <c r="FZ118" s="256"/>
      <c r="GA118" s="256"/>
      <c r="GB118" s="256"/>
      <c r="GC118" s="256"/>
      <c r="GD118" s="256"/>
      <c r="GE118" s="256"/>
      <c r="GF118" s="256"/>
    </row>
    <row r="119" spans="7:188" x14ac:dyDescent="0.25">
      <c r="G119" s="307"/>
      <c r="H119" s="307"/>
      <c r="I119" s="307"/>
      <c r="J119" s="307"/>
      <c r="K119" s="307"/>
      <c r="L119" s="307"/>
      <c r="M119" s="307"/>
      <c r="N119" s="307"/>
      <c r="O119" s="307"/>
      <c r="P119" s="307"/>
      <c r="Q119" s="307"/>
      <c r="R119" s="307"/>
      <c r="S119" s="307"/>
      <c r="T119" s="307"/>
      <c r="U119" s="307"/>
      <c r="V119" s="307"/>
      <c r="W119" s="307"/>
      <c r="X119" s="307"/>
      <c r="Y119" s="307"/>
      <c r="Z119" s="307"/>
      <c r="AA119" s="307"/>
      <c r="AB119" s="307"/>
      <c r="AC119" s="307"/>
      <c r="AD119" s="307"/>
      <c r="AE119" s="307"/>
      <c r="AF119" s="307"/>
      <c r="AG119" s="307"/>
      <c r="AH119" s="307"/>
      <c r="AI119" s="307"/>
      <c r="AJ119" s="307"/>
      <c r="AK119" s="307"/>
      <c r="AL119" s="307"/>
      <c r="AM119" s="307"/>
      <c r="AN119" s="307"/>
      <c r="AO119" s="307"/>
      <c r="AP119" s="307"/>
      <c r="AQ119" s="307"/>
      <c r="AR119" s="307"/>
      <c r="AS119" s="307"/>
      <c r="AT119" s="307"/>
      <c r="AU119" s="307"/>
      <c r="AV119" s="307"/>
      <c r="AW119" s="307"/>
      <c r="AX119" s="307"/>
      <c r="AY119" s="307"/>
      <c r="AZ119" s="307"/>
      <c r="BA119" s="307"/>
      <c r="BB119" s="307"/>
      <c r="BC119" s="307"/>
      <c r="BD119" s="307"/>
      <c r="BE119" s="307"/>
      <c r="BF119" s="307"/>
      <c r="BG119" s="307"/>
      <c r="BH119" s="307"/>
      <c r="BI119" s="307"/>
      <c r="BJ119" s="307"/>
      <c r="BK119" s="307"/>
      <c r="BL119" s="307"/>
      <c r="BM119" s="307"/>
      <c r="BN119" s="307"/>
      <c r="BO119" s="307"/>
      <c r="BP119" s="307"/>
      <c r="BQ119" s="307"/>
      <c r="BR119" s="307"/>
      <c r="BS119" s="307"/>
      <c r="BT119" s="307"/>
      <c r="BU119" s="307"/>
      <c r="BV119" s="307"/>
      <c r="BW119" s="307"/>
      <c r="BX119" s="307"/>
      <c r="BY119" s="307"/>
      <c r="BZ119" s="307"/>
      <c r="CA119" s="307"/>
      <c r="CB119" s="307"/>
      <c r="CC119" s="307"/>
      <c r="CD119" s="307"/>
      <c r="CE119" s="307"/>
      <c r="CF119" s="307"/>
      <c r="CG119" s="307"/>
      <c r="CH119" s="307"/>
      <c r="CI119" s="307"/>
      <c r="CJ119" s="307"/>
      <c r="CK119" s="307"/>
      <c r="CL119" s="307"/>
      <c r="CM119" s="307"/>
      <c r="CN119" s="307"/>
      <c r="CO119" s="307"/>
      <c r="CP119" s="307"/>
      <c r="CQ119" s="307"/>
      <c r="CR119" s="307"/>
      <c r="CS119" s="307"/>
      <c r="CT119" s="307"/>
      <c r="CU119" s="307"/>
      <c r="CV119" s="307"/>
      <c r="CW119" s="307"/>
      <c r="CX119" s="307"/>
      <c r="CY119" s="307"/>
      <c r="CZ119" s="307"/>
      <c r="DA119" s="307"/>
      <c r="DB119" s="307"/>
      <c r="DC119" s="307"/>
      <c r="DD119" s="307"/>
      <c r="DE119" s="307"/>
      <c r="DF119" s="307"/>
      <c r="DG119" s="307"/>
      <c r="DH119" s="307"/>
      <c r="DI119" s="307"/>
      <c r="DJ119" s="307"/>
      <c r="DK119" s="307"/>
      <c r="DL119" s="307"/>
      <c r="DM119" s="307"/>
      <c r="DN119" s="307"/>
      <c r="DO119" s="307"/>
      <c r="DP119" s="307"/>
      <c r="DQ119" s="307"/>
      <c r="DR119" s="307"/>
      <c r="DS119" s="307"/>
      <c r="DT119" s="307"/>
      <c r="DU119" s="307"/>
      <c r="DV119" s="307"/>
      <c r="DW119" s="307"/>
      <c r="DX119" s="307"/>
      <c r="DY119" s="307"/>
      <c r="DZ119" s="307"/>
      <c r="EA119" s="307"/>
      <c r="EB119" s="307"/>
      <c r="EC119" s="307"/>
      <c r="ED119" s="307"/>
      <c r="EE119" s="307"/>
      <c r="EF119" s="307"/>
      <c r="EG119" s="307"/>
      <c r="EH119" s="307"/>
      <c r="EI119" s="307"/>
      <c r="EJ119" s="307"/>
      <c r="EK119" s="307"/>
      <c r="EL119" s="307"/>
      <c r="EM119" s="307"/>
      <c r="EN119" s="307"/>
      <c r="EO119" s="307"/>
      <c r="EP119" s="307"/>
      <c r="EQ119" s="307"/>
      <c r="ER119" s="307"/>
      <c r="ES119" s="307"/>
      <c r="ET119" s="307"/>
      <c r="EU119" s="307"/>
      <c r="EV119" s="307"/>
      <c r="EW119" s="307"/>
      <c r="EX119" s="307"/>
      <c r="EY119" s="307"/>
      <c r="EZ119" s="307"/>
      <c r="FA119" s="307"/>
      <c r="FB119" s="307"/>
      <c r="FC119" s="307"/>
      <c r="FD119" s="307"/>
      <c r="FE119" s="307"/>
      <c r="FF119" s="307"/>
      <c r="FG119" s="307"/>
      <c r="FH119" s="307"/>
      <c r="FI119" s="307"/>
      <c r="FJ119" s="307"/>
      <c r="FK119" s="307"/>
      <c r="FL119" s="307"/>
      <c r="FM119" s="307"/>
      <c r="FN119" s="307"/>
      <c r="FO119" s="307"/>
      <c r="FP119" s="307"/>
      <c r="FQ119" s="307"/>
      <c r="FR119" s="307"/>
      <c r="FS119" s="307"/>
      <c r="FT119" s="307"/>
      <c r="FU119" s="307"/>
      <c r="FV119" s="307"/>
      <c r="FW119" s="307"/>
      <c r="FX119" s="307"/>
      <c r="FY119" s="307"/>
      <c r="FZ119" s="307"/>
      <c r="GA119" s="307"/>
      <c r="GB119" s="307"/>
      <c r="GC119" s="307"/>
      <c r="GD119" s="307"/>
      <c r="GE119" s="307"/>
      <c r="GF119" s="307"/>
    </row>
    <row r="120" spans="7:188" x14ac:dyDescent="0.25">
      <c r="G120" s="256"/>
      <c r="H120" s="256"/>
      <c r="I120" s="256"/>
      <c r="J120" s="256"/>
      <c r="K120" s="256"/>
      <c r="L120" s="256"/>
      <c r="M120" s="256"/>
      <c r="N120" s="256"/>
      <c r="O120" s="256"/>
      <c r="P120" s="256"/>
      <c r="Q120" s="256"/>
      <c r="R120" s="256"/>
      <c r="S120" s="256"/>
      <c r="T120" s="256"/>
      <c r="U120" s="256"/>
      <c r="V120" s="256"/>
      <c r="W120" s="256"/>
      <c r="X120" s="256"/>
      <c r="Y120" s="256"/>
      <c r="Z120" s="256"/>
      <c r="AA120" s="256"/>
      <c r="AB120" s="256"/>
      <c r="AC120" s="256"/>
      <c r="AD120" s="256"/>
      <c r="AE120" s="256"/>
      <c r="AF120" s="256"/>
      <c r="AG120" s="256"/>
      <c r="AH120" s="256"/>
      <c r="AI120" s="256"/>
      <c r="AJ120" s="256"/>
      <c r="AK120" s="256"/>
      <c r="AL120" s="256"/>
      <c r="AM120" s="256"/>
      <c r="AN120" s="256"/>
      <c r="AO120" s="256"/>
      <c r="AP120" s="256"/>
      <c r="AQ120" s="256"/>
      <c r="AR120" s="256"/>
      <c r="AS120" s="256"/>
      <c r="AT120" s="256"/>
      <c r="AU120" s="256"/>
      <c r="AV120" s="256"/>
      <c r="AW120" s="256"/>
      <c r="AX120" s="256"/>
      <c r="AY120" s="256"/>
      <c r="AZ120" s="256"/>
      <c r="BA120" s="256"/>
      <c r="BB120" s="256"/>
      <c r="BC120" s="256"/>
      <c r="BD120" s="256"/>
      <c r="BE120" s="256"/>
      <c r="BF120" s="256"/>
      <c r="BG120" s="256"/>
      <c r="BH120" s="256"/>
      <c r="BI120" s="256"/>
      <c r="BJ120" s="256"/>
      <c r="BK120" s="256"/>
      <c r="BL120" s="256"/>
      <c r="BM120" s="256"/>
      <c r="BN120" s="256"/>
      <c r="BO120" s="256"/>
      <c r="BP120" s="256"/>
      <c r="BQ120" s="256"/>
      <c r="BR120" s="256"/>
      <c r="BS120" s="256"/>
      <c r="BT120" s="256"/>
      <c r="BU120" s="256"/>
      <c r="BV120" s="256"/>
      <c r="BW120" s="256"/>
      <c r="BX120" s="256"/>
      <c r="BY120" s="256"/>
      <c r="BZ120" s="256"/>
      <c r="CA120" s="256"/>
      <c r="CB120" s="256"/>
      <c r="CC120" s="256"/>
      <c r="CD120" s="256"/>
      <c r="CE120" s="256"/>
      <c r="CF120" s="256"/>
      <c r="CG120" s="256"/>
      <c r="CH120" s="256"/>
      <c r="CI120" s="256"/>
      <c r="CJ120" s="256"/>
      <c r="CK120" s="256"/>
      <c r="CL120" s="256"/>
      <c r="CM120" s="256"/>
      <c r="CN120" s="256"/>
      <c r="CO120" s="256"/>
      <c r="CP120" s="256"/>
      <c r="CQ120" s="256"/>
      <c r="CR120" s="256"/>
      <c r="CS120" s="256"/>
      <c r="CT120" s="256"/>
      <c r="CU120" s="256"/>
      <c r="CV120" s="256"/>
      <c r="CW120" s="256"/>
      <c r="CX120" s="256"/>
      <c r="CY120" s="256"/>
      <c r="CZ120" s="256"/>
      <c r="DA120" s="256"/>
      <c r="DB120" s="256"/>
      <c r="DC120" s="256"/>
      <c r="DD120" s="256"/>
      <c r="DE120" s="256"/>
      <c r="DF120" s="256"/>
      <c r="DG120" s="256"/>
      <c r="DH120" s="256"/>
      <c r="DI120" s="256"/>
      <c r="DJ120" s="256"/>
      <c r="DK120" s="256"/>
      <c r="DL120" s="256"/>
      <c r="DM120" s="256"/>
      <c r="DN120" s="256"/>
      <c r="DO120" s="256"/>
      <c r="DP120" s="256"/>
      <c r="DQ120" s="256"/>
      <c r="DR120" s="256"/>
      <c r="DS120" s="256"/>
      <c r="DT120" s="256"/>
      <c r="DU120" s="256"/>
      <c r="DV120" s="256"/>
      <c r="DW120" s="256"/>
      <c r="DX120" s="256"/>
      <c r="DY120" s="256"/>
      <c r="DZ120" s="256"/>
      <c r="EA120" s="256"/>
      <c r="EB120" s="256"/>
      <c r="EC120" s="256"/>
      <c r="ED120" s="256"/>
      <c r="EE120" s="256"/>
      <c r="EF120" s="256"/>
      <c r="EG120" s="256"/>
      <c r="EH120" s="256"/>
      <c r="EI120" s="256"/>
      <c r="EJ120" s="256"/>
      <c r="EK120" s="256"/>
      <c r="EL120" s="256"/>
      <c r="EM120" s="256"/>
      <c r="EN120" s="256"/>
      <c r="EO120" s="256"/>
      <c r="EP120" s="256"/>
      <c r="EQ120" s="256"/>
      <c r="ER120" s="256"/>
      <c r="ES120" s="256"/>
      <c r="ET120" s="256"/>
      <c r="EU120" s="256"/>
      <c r="EV120" s="256"/>
      <c r="EW120" s="256"/>
      <c r="EX120" s="256"/>
      <c r="EY120" s="256"/>
      <c r="EZ120" s="256"/>
      <c r="FA120" s="256"/>
      <c r="FB120" s="256"/>
      <c r="FC120" s="256"/>
      <c r="FD120" s="256"/>
      <c r="FE120" s="256"/>
      <c r="FF120" s="256"/>
      <c r="FG120" s="256"/>
      <c r="FH120" s="256"/>
      <c r="FI120" s="256"/>
      <c r="FJ120" s="256"/>
      <c r="FK120" s="256"/>
      <c r="FL120" s="256"/>
      <c r="FM120" s="256"/>
      <c r="FN120" s="256"/>
      <c r="FO120" s="256"/>
      <c r="FP120" s="256"/>
      <c r="FQ120" s="256"/>
      <c r="FR120" s="256"/>
      <c r="FS120" s="256"/>
      <c r="FT120" s="256"/>
      <c r="FU120" s="256"/>
      <c r="FV120" s="256"/>
      <c r="FW120" s="256"/>
      <c r="FX120" s="256"/>
      <c r="FY120" s="256"/>
      <c r="FZ120" s="256"/>
      <c r="GA120" s="256"/>
      <c r="GB120" s="256"/>
      <c r="GC120" s="256"/>
      <c r="GD120" s="256"/>
      <c r="GE120" s="256"/>
      <c r="GF120" s="256"/>
    </row>
    <row r="121" spans="7:188" x14ac:dyDescent="0.25">
      <c r="G121" s="307"/>
      <c r="H121" s="307"/>
      <c r="I121" s="307"/>
      <c r="J121" s="307"/>
      <c r="K121" s="307"/>
      <c r="L121" s="307"/>
      <c r="M121" s="307"/>
      <c r="N121" s="307"/>
      <c r="O121" s="307"/>
      <c r="P121" s="307"/>
      <c r="Q121" s="307"/>
      <c r="R121" s="307"/>
      <c r="S121" s="307"/>
      <c r="T121" s="307"/>
      <c r="U121" s="307"/>
      <c r="V121" s="307"/>
      <c r="W121" s="307"/>
      <c r="X121" s="307"/>
      <c r="Y121" s="307"/>
      <c r="Z121" s="307"/>
      <c r="AA121" s="307"/>
      <c r="AB121" s="307"/>
      <c r="AC121" s="307"/>
      <c r="AD121" s="307"/>
      <c r="AE121" s="307"/>
      <c r="AF121" s="307"/>
      <c r="AG121" s="307"/>
      <c r="AH121" s="307"/>
      <c r="AI121" s="307"/>
      <c r="AJ121" s="307"/>
      <c r="AK121" s="307"/>
      <c r="AL121" s="307"/>
      <c r="AM121" s="307"/>
      <c r="AN121" s="307"/>
      <c r="AO121" s="307"/>
      <c r="AP121" s="307"/>
      <c r="AQ121" s="307"/>
      <c r="AR121" s="307"/>
      <c r="AS121" s="307"/>
      <c r="AT121" s="307"/>
      <c r="AU121" s="307"/>
      <c r="AV121" s="307"/>
      <c r="AW121" s="307"/>
      <c r="AX121" s="307"/>
      <c r="AY121" s="307"/>
      <c r="AZ121" s="307"/>
      <c r="BA121" s="307"/>
      <c r="BB121" s="307"/>
      <c r="BC121" s="307"/>
      <c r="BD121" s="307"/>
      <c r="BE121" s="307"/>
      <c r="BF121" s="307"/>
      <c r="BG121" s="307"/>
      <c r="BH121" s="307"/>
      <c r="BI121" s="307"/>
      <c r="BJ121" s="307"/>
      <c r="BK121" s="307"/>
      <c r="BL121" s="307"/>
      <c r="BM121" s="307"/>
      <c r="BN121" s="307"/>
      <c r="BO121" s="307"/>
      <c r="BP121" s="307"/>
      <c r="BQ121" s="307"/>
      <c r="BR121" s="307"/>
      <c r="BS121" s="307"/>
      <c r="BT121" s="307"/>
      <c r="BU121" s="307"/>
      <c r="BV121" s="307"/>
      <c r="BW121" s="307"/>
      <c r="BX121" s="307"/>
      <c r="BY121" s="307"/>
      <c r="BZ121" s="307"/>
      <c r="CA121" s="307"/>
      <c r="CB121" s="307"/>
      <c r="CC121" s="307"/>
      <c r="CD121" s="307"/>
      <c r="CE121" s="307"/>
      <c r="CF121" s="307"/>
      <c r="CG121" s="307"/>
      <c r="CH121" s="307"/>
      <c r="CI121" s="307"/>
      <c r="CJ121" s="307"/>
      <c r="CK121" s="307"/>
      <c r="CL121" s="307"/>
      <c r="CM121" s="307"/>
      <c r="CN121" s="307"/>
      <c r="CO121" s="307"/>
      <c r="CP121" s="307"/>
      <c r="CQ121" s="307"/>
      <c r="CR121" s="307"/>
      <c r="CS121" s="307"/>
      <c r="CT121" s="307"/>
      <c r="CU121" s="307"/>
      <c r="CV121" s="307"/>
      <c r="CW121" s="307"/>
      <c r="CX121" s="307"/>
      <c r="CY121" s="307"/>
      <c r="CZ121" s="307"/>
      <c r="DA121" s="307"/>
      <c r="DB121" s="307"/>
      <c r="DC121" s="307"/>
      <c r="DD121" s="307"/>
      <c r="DE121" s="307"/>
      <c r="DF121" s="307"/>
      <c r="DG121" s="307"/>
      <c r="DH121" s="307"/>
      <c r="DI121" s="307"/>
      <c r="DJ121" s="307"/>
      <c r="DK121" s="307"/>
      <c r="DL121" s="307"/>
      <c r="DM121" s="307"/>
      <c r="DN121" s="307"/>
      <c r="DO121" s="307"/>
      <c r="DP121" s="307"/>
      <c r="DQ121" s="307"/>
      <c r="DR121" s="307"/>
      <c r="DS121" s="307"/>
      <c r="DT121" s="307"/>
      <c r="DU121" s="307"/>
      <c r="DV121" s="307"/>
      <c r="DW121" s="307"/>
      <c r="DX121" s="307"/>
      <c r="DY121" s="307"/>
      <c r="DZ121" s="307"/>
      <c r="EA121" s="307"/>
      <c r="EB121" s="307"/>
      <c r="EC121" s="307"/>
      <c r="ED121" s="307"/>
      <c r="EE121" s="307"/>
      <c r="EF121" s="307"/>
      <c r="EG121" s="307"/>
      <c r="EH121" s="307"/>
      <c r="EI121" s="307"/>
      <c r="EJ121" s="307"/>
      <c r="EK121" s="307"/>
      <c r="EL121" s="307"/>
      <c r="EM121" s="307"/>
      <c r="EN121" s="307"/>
      <c r="EO121" s="307"/>
      <c r="EP121" s="307"/>
      <c r="EQ121" s="307"/>
      <c r="ER121" s="307"/>
      <c r="ES121" s="307"/>
      <c r="ET121" s="307"/>
      <c r="EU121" s="307"/>
      <c r="EV121" s="307"/>
      <c r="EW121" s="307"/>
      <c r="EX121" s="307"/>
      <c r="EY121" s="307"/>
      <c r="EZ121" s="307"/>
      <c r="FA121" s="307"/>
      <c r="FB121" s="307"/>
      <c r="FC121" s="307"/>
      <c r="FD121" s="307"/>
      <c r="FE121" s="307"/>
      <c r="FF121" s="307"/>
      <c r="FG121" s="307"/>
      <c r="FH121" s="307"/>
      <c r="FI121" s="307"/>
      <c r="FJ121" s="307"/>
      <c r="FK121" s="307"/>
      <c r="FL121" s="307"/>
      <c r="FM121" s="307"/>
      <c r="FN121" s="307"/>
      <c r="FO121" s="307"/>
      <c r="FP121" s="307"/>
      <c r="FQ121" s="307"/>
      <c r="FR121" s="307"/>
      <c r="FS121" s="307"/>
      <c r="FT121" s="307"/>
      <c r="FU121" s="307"/>
      <c r="FV121" s="307"/>
      <c r="FW121" s="307"/>
      <c r="FX121" s="307"/>
      <c r="FY121" s="307"/>
      <c r="FZ121" s="307"/>
      <c r="GA121" s="307"/>
      <c r="GB121" s="307"/>
      <c r="GC121" s="307"/>
      <c r="GD121" s="307"/>
      <c r="GE121" s="307"/>
      <c r="GF121" s="307"/>
    </row>
    <row r="122" spans="7:188" x14ac:dyDescent="0.25">
      <c r="G122" s="256"/>
      <c r="H122" s="256"/>
      <c r="I122" s="256"/>
      <c r="J122" s="256"/>
      <c r="K122" s="256"/>
      <c r="L122" s="256"/>
      <c r="M122" s="256"/>
      <c r="N122" s="256"/>
      <c r="O122" s="256"/>
      <c r="P122" s="256"/>
      <c r="Q122" s="256"/>
      <c r="R122" s="256"/>
      <c r="S122" s="256"/>
      <c r="T122" s="256"/>
      <c r="U122" s="256"/>
      <c r="V122" s="256"/>
      <c r="W122" s="256"/>
      <c r="X122" s="256"/>
      <c r="Y122" s="256"/>
      <c r="Z122" s="256"/>
      <c r="AA122" s="256"/>
      <c r="AB122" s="256"/>
      <c r="AC122" s="256"/>
      <c r="AD122" s="256"/>
      <c r="AE122" s="256"/>
      <c r="AF122" s="256"/>
      <c r="AG122" s="256"/>
      <c r="AH122" s="256"/>
      <c r="AI122" s="256"/>
      <c r="AJ122" s="256"/>
      <c r="AK122" s="256"/>
      <c r="AL122" s="256"/>
      <c r="AM122" s="256"/>
      <c r="AN122" s="256"/>
      <c r="AO122" s="256"/>
      <c r="AP122" s="256"/>
      <c r="AQ122" s="256"/>
      <c r="AR122" s="256"/>
      <c r="AS122" s="256"/>
      <c r="AT122" s="256"/>
      <c r="AU122" s="256"/>
      <c r="AV122" s="256"/>
      <c r="AW122" s="256"/>
      <c r="AX122" s="256"/>
      <c r="AY122" s="256"/>
      <c r="AZ122" s="256"/>
      <c r="BA122" s="256"/>
      <c r="BB122" s="256"/>
      <c r="BC122" s="256"/>
      <c r="BD122" s="256"/>
      <c r="BE122" s="256"/>
      <c r="BF122" s="256"/>
      <c r="BG122" s="256"/>
      <c r="BH122" s="256"/>
      <c r="BI122" s="256"/>
      <c r="BJ122" s="256"/>
      <c r="BK122" s="256"/>
      <c r="BL122" s="256"/>
      <c r="BM122" s="256"/>
      <c r="BN122" s="256"/>
      <c r="BO122" s="256"/>
      <c r="BP122" s="256"/>
      <c r="BQ122" s="256"/>
      <c r="BR122" s="256"/>
      <c r="BS122" s="256"/>
      <c r="BT122" s="256"/>
      <c r="BU122" s="256"/>
      <c r="BV122" s="256"/>
      <c r="BW122" s="256"/>
      <c r="BX122" s="256"/>
      <c r="BY122" s="256"/>
      <c r="BZ122" s="256"/>
      <c r="CA122" s="256"/>
      <c r="CB122" s="256"/>
      <c r="CC122" s="256"/>
      <c r="CD122" s="256"/>
      <c r="CE122" s="256"/>
      <c r="CF122" s="256"/>
      <c r="CG122" s="256"/>
      <c r="CH122" s="256"/>
      <c r="CI122" s="256"/>
      <c r="CJ122" s="256"/>
      <c r="CK122" s="256"/>
      <c r="CL122" s="256"/>
      <c r="CM122" s="256"/>
      <c r="CN122" s="256"/>
      <c r="CO122" s="256"/>
      <c r="CP122" s="256"/>
      <c r="CQ122" s="256"/>
      <c r="CR122" s="256"/>
      <c r="CS122" s="256"/>
      <c r="CT122" s="256"/>
      <c r="CU122" s="256"/>
      <c r="CV122" s="256"/>
      <c r="CW122" s="256"/>
      <c r="CX122" s="256"/>
      <c r="CY122" s="256"/>
      <c r="CZ122" s="256"/>
      <c r="DA122" s="256"/>
      <c r="DB122" s="256"/>
      <c r="DC122" s="256"/>
      <c r="DD122" s="256"/>
      <c r="DE122" s="256"/>
      <c r="DF122" s="256"/>
      <c r="DG122" s="256"/>
      <c r="DH122" s="256"/>
      <c r="DI122" s="256"/>
      <c r="DJ122" s="256"/>
      <c r="DK122" s="256"/>
      <c r="DL122" s="256"/>
      <c r="DM122" s="256"/>
      <c r="DN122" s="256"/>
      <c r="DO122" s="256"/>
      <c r="DP122" s="256"/>
      <c r="DQ122" s="256"/>
      <c r="DR122" s="256"/>
      <c r="DS122" s="256"/>
      <c r="DT122" s="256"/>
      <c r="DU122" s="256"/>
      <c r="DV122" s="256"/>
      <c r="DW122" s="256"/>
      <c r="DX122" s="256"/>
      <c r="DY122" s="256"/>
      <c r="DZ122" s="256"/>
      <c r="EA122" s="256"/>
      <c r="EB122" s="256"/>
      <c r="EC122" s="256"/>
      <c r="ED122" s="256"/>
      <c r="EE122" s="256"/>
      <c r="EF122" s="256"/>
      <c r="EG122" s="256"/>
      <c r="EH122" s="256"/>
      <c r="EI122" s="256"/>
      <c r="EJ122" s="256"/>
      <c r="EK122" s="256"/>
      <c r="EL122" s="256"/>
      <c r="EM122" s="256"/>
      <c r="EN122" s="256"/>
      <c r="EO122" s="256"/>
      <c r="EP122" s="256"/>
      <c r="EQ122" s="256"/>
      <c r="ER122" s="256"/>
      <c r="ES122" s="256"/>
      <c r="ET122" s="256"/>
      <c r="EU122" s="256"/>
      <c r="EV122" s="256"/>
      <c r="EW122" s="256"/>
      <c r="EX122" s="256"/>
      <c r="EY122" s="256"/>
      <c r="EZ122" s="256"/>
      <c r="FA122" s="256"/>
      <c r="FB122" s="256"/>
      <c r="FC122" s="256"/>
      <c r="FD122" s="256"/>
      <c r="FE122" s="256"/>
      <c r="FF122" s="256"/>
      <c r="FG122" s="256"/>
      <c r="FH122" s="256"/>
      <c r="FI122" s="256"/>
      <c r="FJ122" s="256"/>
      <c r="FK122" s="256"/>
      <c r="FL122" s="256"/>
      <c r="FM122" s="256"/>
      <c r="FN122" s="256"/>
      <c r="FO122" s="256"/>
      <c r="FP122" s="256"/>
      <c r="FQ122" s="256"/>
      <c r="FR122" s="256"/>
      <c r="FS122" s="256"/>
      <c r="FT122" s="256"/>
      <c r="FU122" s="256"/>
      <c r="FV122" s="256"/>
      <c r="FW122" s="256"/>
      <c r="FX122" s="256"/>
      <c r="FY122" s="256"/>
      <c r="FZ122" s="256"/>
      <c r="GA122" s="256"/>
      <c r="GB122" s="256"/>
      <c r="GC122" s="256"/>
      <c r="GD122" s="256"/>
      <c r="GE122" s="256"/>
      <c r="GF122" s="256"/>
    </row>
    <row r="123" spans="7:188" x14ac:dyDescent="0.25">
      <c r="G123" s="307"/>
      <c r="H123" s="307"/>
      <c r="I123" s="307"/>
      <c r="J123" s="307"/>
      <c r="K123" s="307"/>
      <c r="L123" s="307"/>
      <c r="M123" s="307"/>
      <c r="N123" s="307"/>
      <c r="O123" s="307"/>
      <c r="P123" s="307"/>
      <c r="Q123" s="307"/>
      <c r="R123" s="307"/>
      <c r="S123" s="307"/>
      <c r="T123" s="307"/>
      <c r="U123" s="307"/>
      <c r="V123" s="307"/>
      <c r="W123" s="307"/>
      <c r="X123" s="307"/>
      <c r="Y123" s="307"/>
      <c r="Z123" s="307"/>
      <c r="AA123" s="307"/>
      <c r="AB123" s="307"/>
      <c r="AC123" s="307"/>
      <c r="AD123" s="307"/>
      <c r="AE123" s="307"/>
      <c r="AF123" s="307"/>
      <c r="AG123" s="307"/>
      <c r="AH123" s="307"/>
      <c r="AI123" s="307"/>
      <c r="AJ123" s="307"/>
      <c r="AK123" s="307"/>
      <c r="AL123" s="307"/>
      <c r="AM123" s="307"/>
      <c r="AN123" s="307"/>
      <c r="AO123" s="307"/>
      <c r="AP123" s="307"/>
      <c r="AQ123" s="307"/>
      <c r="AR123" s="307"/>
      <c r="AS123" s="307"/>
      <c r="AT123" s="307"/>
      <c r="AU123" s="307"/>
      <c r="AV123" s="307"/>
      <c r="AW123" s="307"/>
      <c r="AX123" s="307"/>
      <c r="AY123" s="307"/>
      <c r="AZ123" s="307"/>
      <c r="BA123" s="307"/>
      <c r="BB123" s="307"/>
      <c r="BC123" s="307"/>
      <c r="BD123" s="307"/>
      <c r="BE123" s="307"/>
      <c r="BF123" s="307"/>
      <c r="BG123" s="307"/>
      <c r="BH123" s="307"/>
      <c r="BI123" s="307"/>
      <c r="BJ123" s="307"/>
      <c r="BK123" s="307"/>
      <c r="BL123" s="307"/>
      <c r="BM123" s="307"/>
      <c r="BN123" s="307"/>
      <c r="BO123" s="307"/>
      <c r="BP123" s="307"/>
      <c r="BQ123" s="307"/>
      <c r="BR123" s="307"/>
      <c r="BS123" s="307"/>
      <c r="BT123" s="307"/>
      <c r="BU123" s="307"/>
      <c r="BV123" s="307"/>
      <c r="BW123" s="307"/>
      <c r="BX123" s="307"/>
      <c r="BY123" s="307"/>
      <c r="BZ123" s="307"/>
      <c r="CA123" s="307"/>
      <c r="CB123" s="307"/>
      <c r="CC123" s="307"/>
      <c r="CD123" s="307"/>
      <c r="CE123" s="307"/>
      <c r="CF123" s="307"/>
      <c r="CG123" s="307"/>
      <c r="CH123" s="307"/>
      <c r="CI123" s="307"/>
      <c r="CJ123" s="307"/>
      <c r="CK123" s="307"/>
      <c r="CL123" s="307"/>
      <c r="CM123" s="307"/>
      <c r="CN123" s="307"/>
      <c r="CO123" s="307"/>
      <c r="CP123" s="307"/>
      <c r="CQ123" s="307"/>
      <c r="CR123" s="307"/>
      <c r="CS123" s="307"/>
      <c r="CT123" s="307"/>
      <c r="CU123" s="307"/>
      <c r="CV123" s="307"/>
      <c r="CW123" s="307"/>
      <c r="CX123" s="307"/>
      <c r="CY123" s="307"/>
      <c r="CZ123" s="307"/>
      <c r="DA123" s="307"/>
      <c r="DB123" s="307"/>
      <c r="DC123" s="307"/>
      <c r="DD123" s="307"/>
      <c r="DE123" s="307"/>
      <c r="DF123" s="307"/>
      <c r="DG123" s="307"/>
      <c r="DH123" s="307"/>
      <c r="DI123" s="307"/>
      <c r="DJ123" s="307"/>
      <c r="DK123" s="307"/>
      <c r="DL123" s="307"/>
      <c r="DM123" s="307"/>
      <c r="DN123" s="307"/>
      <c r="DO123" s="307"/>
      <c r="DP123" s="307"/>
      <c r="DQ123" s="307"/>
      <c r="DR123" s="307"/>
      <c r="DS123" s="307"/>
      <c r="DT123" s="307"/>
      <c r="DU123" s="307"/>
      <c r="DV123" s="307"/>
      <c r="DW123" s="307"/>
      <c r="DX123" s="307"/>
      <c r="DY123" s="307"/>
      <c r="DZ123" s="307"/>
      <c r="EA123" s="307"/>
      <c r="EB123" s="307"/>
      <c r="EC123" s="307"/>
      <c r="ED123" s="307"/>
      <c r="EE123" s="307"/>
      <c r="EF123" s="307"/>
      <c r="EG123" s="307"/>
      <c r="EH123" s="307"/>
      <c r="EI123" s="307"/>
      <c r="EJ123" s="307"/>
      <c r="EK123" s="307"/>
      <c r="EL123" s="307"/>
      <c r="EM123" s="307"/>
      <c r="EN123" s="307"/>
      <c r="EO123" s="307"/>
      <c r="EP123" s="307"/>
      <c r="EQ123" s="307"/>
      <c r="ER123" s="307"/>
      <c r="ES123" s="307"/>
      <c r="ET123" s="307"/>
      <c r="EU123" s="307"/>
      <c r="EV123" s="307"/>
      <c r="EW123" s="307"/>
      <c r="EX123" s="307"/>
      <c r="EY123" s="307"/>
      <c r="EZ123" s="307"/>
      <c r="FA123" s="307"/>
      <c r="FB123" s="307"/>
      <c r="FC123" s="307"/>
      <c r="FD123" s="307"/>
      <c r="FE123" s="307"/>
      <c r="FF123" s="307"/>
      <c r="FG123" s="307"/>
      <c r="FH123" s="307"/>
      <c r="FI123" s="307"/>
      <c r="FJ123" s="307"/>
      <c r="FK123" s="307"/>
      <c r="FL123" s="307"/>
      <c r="FM123" s="307"/>
      <c r="FN123" s="307"/>
      <c r="FO123" s="307"/>
      <c r="FP123" s="307"/>
      <c r="FQ123" s="307"/>
      <c r="FR123" s="307"/>
      <c r="FS123" s="307"/>
      <c r="FT123" s="307"/>
      <c r="FU123" s="307"/>
      <c r="FV123" s="307"/>
      <c r="FW123" s="307"/>
      <c r="FX123" s="307"/>
      <c r="FY123" s="307"/>
      <c r="FZ123" s="307"/>
      <c r="GA123" s="307"/>
      <c r="GB123" s="307"/>
      <c r="GC123" s="307"/>
      <c r="GD123" s="307"/>
      <c r="GE123" s="307"/>
      <c r="GF123" s="307"/>
    </row>
    <row r="124" spans="7:188" x14ac:dyDescent="0.25">
      <c r="G124" s="256"/>
      <c r="H124" s="256"/>
      <c r="I124" s="256"/>
      <c r="J124" s="256"/>
      <c r="K124" s="256"/>
      <c r="L124" s="256"/>
      <c r="M124" s="256"/>
      <c r="N124" s="256"/>
      <c r="O124" s="256"/>
      <c r="P124" s="256"/>
      <c r="Q124" s="256"/>
      <c r="R124" s="256"/>
      <c r="S124" s="256"/>
      <c r="T124" s="256"/>
      <c r="U124" s="256"/>
      <c r="V124" s="256"/>
      <c r="W124" s="256"/>
      <c r="X124" s="256"/>
      <c r="Y124" s="256"/>
      <c r="Z124" s="256"/>
      <c r="AA124" s="256"/>
      <c r="AB124" s="256"/>
      <c r="AC124" s="256"/>
      <c r="AD124" s="256"/>
      <c r="AE124" s="256"/>
      <c r="AF124" s="256"/>
      <c r="AG124" s="256"/>
      <c r="AH124" s="256"/>
      <c r="AI124" s="256"/>
      <c r="AJ124" s="256"/>
      <c r="AK124" s="256"/>
      <c r="AL124" s="256"/>
      <c r="AM124" s="256"/>
      <c r="AN124" s="256"/>
      <c r="AO124" s="256"/>
      <c r="AP124" s="256"/>
      <c r="AQ124" s="256"/>
      <c r="AR124" s="256"/>
      <c r="AS124" s="256"/>
      <c r="AT124" s="256"/>
      <c r="AU124" s="256"/>
      <c r="AV124" s="256"/>
      <c r="AW124" s="256"/>
      <c r="AX124" s="256"/>
      <c r="AY124" s="256"/>
      <c r="AZ124" s="256"/>
      <c r="BA124" s="256"/>
      <c r="BB124" s="256"/>
      <c r="BC124" s="256"/>
      <c r="BD124" s="256"/>
      <c r="BE124" s="256"/>
      <c r="BF124" s="256"/>
      <c r="BG124" s="256"/>
      <c r="BH124" s="256"/>
      <c r="BI124" s="256"/>
      <c r="BJ124" s="256"/>
      <c r="BK124" s="256"/>
      <c r="BL124" s="256"/>
      <c r="BM124" s="256"/>
      <c r="BN124" s="256"/>
      <c r="BO124" s="256"/>
      <c r="BP124" s="256"/>
      <c r="BQ124" s="256"/>
      <c r="BR124" s="256"/>
      <c r="BS124" s="256"/>
      <c r="BT124" s="256"/>
      <c r="BU124" s="256"/>
      <c r="BV124" s="256"/>
      <c r="BW124" s="256"/>
      <c r="BX124" s="256"/>
      <c r="BY124" s="256"/>
      <c r="BZ124" s="256"/>
      <c r="CA124" s="256"/>
      <c r="CB124" s="256"/>
      <c r="CC124" s="256"/>
      <c r="CD124" s="256"/>
      <c r="CE124" s="256"/>
      <c r="CF124" s="256"/>
      <c r="CG124" s="256"/>
      <c r="CH124" s="256"/>
      <c r="CI124" s="256"/>
      <c r="CJ124" s="256"/>
      <c r="CK124" s="256"/>
      <c r="CL124" s="256"/>
      <c r="CM124" s="256"/>
      <c r="CN124" s="256"/>
      <c r="CO124" s="256"/>
      <c r="CP124" s="256"/>
      <c r="CQ124" s="256"/>
      <c r="CR124" s="256"/>
      <c r="CS124" s="256"/>
      <c r="CT124" s="256"/>
      <c r="CU124" s="256"/>
      <c r="CV124" s="256"/>
      <c r="CW124" s="256"/>
      <c r="CX124" s="256"/>
      <c r="CY124" s="256"/>
      <c r="CZ124" s="256"/>
      <c r="DA124" s="256"/>
      <c r="DB124" s="256"/>
      <c r="DC124" s="256"/>
      <c r="DD124" s="256"/>
      <c r="DE124" s="256"/>
      <c r="DF124" s="256"/>
      <c r="DG124" s="256"/>
      <c r="DH124" s="256"/>
      <c r="DI124" s="256"/>
      <c r="DJ124" s="256"/>
      <c r="DK124" s="256"/>
      <c r="DL124" s="256"/>
      <c r="DM124" s="256"/>
      <c r="DN124" s="256"/>
      <c r="DO124" s="256"/>
      <c r="DP124" s="256"/>
      <c r="DQ124" s="256"/>
      <c r="DR124" s="256"/>
      <c r="DS124" s="256"/>
      <c r="DT124" s="256"/>
      <c r="DU124" s="256"/>
      <c r="DV124" s="256"/>
      <c r="DW124" s="256"/>
      <c r="DX124" s="256"/>
      <c r="DY124" s="256"/>
      <c r="DZ124" s="256"/>
      <c r="EA124" s="256"/>
      <c r="EB124" s="256"/>
      <c r="EC124" s="256"/>
      <c r="ED124" s="256"/>
      <c r="EE124" s="256"/>
      <c r="EF124" s="256"/>
      <c r="EG124" s="256"/>
      <c r="EH124" s="256"/>
      <c r="EI124" s="256"/>
      <c r="EJ124" s="256"/>
      <c r="EK124" s="256"/>
      <c r="EL124" s="256"/>
      <c r="EM124" s="256"/>
      <c r="EN124" s="256"/>
      <c r="EO124" s="256"/>
      <c r="EP124" s="256"/>
      <c r="EQ124" s="256"/>
      <c r="ER124" s="256"/>
      <c r="ES124" s="256"/>
      <c r="ET124" s="256"/>
      <c r="EU124" s="256"/>
      <c r="EV124" s="256"/>
      <c r="EW124" s="256"/>
      <c r="EX124" s="256"/>
      <c r="EY124" s="256"/>
      <c r="EZ124" s="256"/>
      <c r="FA124" s="256"/>
      <c r="FB124" s="256"/>
      <c r="FC124" s="256"/>
      <c r="FD124" s="256"/>
      <c r="FE124" s="256"/>
      <c r="FF124" s="256"/>
      <c r="FG124" s="256"/>
      <c r="FH124" s="256"/>
      <c r="FI124" s="256"/>
      <c r="FJ124" s="256"/>
      <c r="FK124" s="256"/>
      <c r="FL124" s="256"/>
      <c r="FM124" s="256"/>
      <c r="FN124" s="256"/>
      <c r="FO124" s="256"/>
      <c r="FP124" s="256"/>
      <c r="FQ124" s="256"/>
      <c r="FR124" s="256"/>
      <c r="FS124" s="256"/>
      <c r="FT124" s="256"/>
      <c r="FU124" s="256"/>
      <c r="FV124" s="256"/>
      <c r="FW124" s="256"/>
      <c r="FX124" s="256"/>
      <c r="FY124" s="256"/>
      <c r="FZ124" s="256"/>
      <c r="GA124" s="256"/>
      <c r="GB124" s="256"/>
      <c r="GC124" s="256"/>
      <c r="GD124" s="256"/>
      <c r="GE124" s="256"/>
      <c r="GF124" s="256"/>
    </row>
    <row r="125" spans="7:188" x14ac:dyDescent="0.25">
      <c r="G125" s="307"/>
      <c r="H125" s="307"/>
      <c r="I125" s="307"/>
      <c r="J125" s="307"/>
      <c r="K125" s="307"/>
      <c r="L125" s="307"/>
      <c r="M125" s="307"/>
      <c r="N125" s="307"/>
      <c r="O125" s="307"/>
      <c r="P125" s="307"/>
      <c r="Q125" s="307"/>
      <c r="R125" s="307"/>
      <c r="S125" s="307"/>
      <c r="T125" s="307"/>
      <c r="U125" s="307"/>
      <c r="V125" s="307"/>
      <c r="W125" s="307"/>
      <c r="X125" s="307"/>
      <c r="Y125" s="307"/>
      <c r="Z125" s="307"/>
      <c r="AA125" s="307"/>
      <c r="AB125" s="307"/>
      <c r="AC125" s="307"/>
      <c r="AD125" s="307"/>
      <c r="AE125" s="307"/>
      <c r="AF125" s="307"/>
      <c r="AG125" s="307"/>
      <c r="AH125" s="307"/>
      <c r="AI125" s="307"/>
      <c r="AJ125" s="307"/>
      <c r="AK125" s="307"/>
      <c r="AL125" s="307"/>
      <c r="AM125" s="307"/>
      <c r="AN125" s="307"/>
      <c r="AO125" s="307"/>
      <c r="AP125" s="307"/>
      <c r="AQ125" s="307"/>
      <c r="AR125" s="307"/>
      <c r="AS125" s="307"/>
      <c r="AT125" s="307"/>
      <c r="AU125" s="307"/>
      <c r="AV125" s="307"/>
      <c r="AW125" s="307"/>
      <c r="AX125" s="307"/>
      <c r="AY125" s="307"/>
      <c r="AZ125" s="307"/>
      <c r="BA125" s="307"/>
      <c r="BB125" s="307"/>
      <c r="BC125" s="307"/>
      <c r="BD125" s="307"/>
      <c r="BE125" s="307"/>
      <c r="BF125" s="307"/>
      <c r="BG125" s="307"/>
      <c r="BH125" s="307"/>
      <c r="BI125" s="307"/>
      <c r="BJ125" s="307"/>
      <c r="BK125" s="307"/>
      <c r="BL125" s="307"/>
      <c r="BM125" s="307"/>
      <c r="BN125" s="307"/>
      <c r="BO125" s="307"/>
      <c r="BP125" s="307"/>
      <c r="BQ125" s="307"/>
      <c r="BR125" s="307"/>
      <c r="BS125" s="307"/>
      <c r="BT125" s="307"/>
      <c r="BU125" s="307"/>
      <c r="BV125" s="307"/>
      <c r="BW125" s="307"/>
      <c r="BX125" s="307"/>
      <c r="BY125" s="307"/>
      <c r="BZ125" s="307"/>
      <c r="CA125" s="307"/>
      <c r="CB125" s="307"/>
      <c r="CC125" s="307"/>
      <c r="CD125" s="307"/>
      <c r="CE125" s="307"/>
      <c r="CF125" s="307"/>
      <c r="CG125" s="307"/>
      <c r="CH125" s="307"/>
      <c r="CI125" s="307"/>
      <c r="CJ125" s="307"/>
      <c r="CK125" s="307"/>
      <c r="CL125" s="307"/>
      <c r="CM125" s="307"/>
      <c r="CN125" s="307"/>
      <c r="CO125" s="307"/>
      <c r="CP125" s="307"/>
      <c r="CQ125" s="307"/>
      <c r="CR125" s="307"/>
      <c r="CS125" s="307"/>
      <c r="CT125" s="307"/>
      <c r="CU125" s="307"/>
      <c r="CV125" s="307"/>
      <c r="CW125" s="307"/>
      <c r="CX125" s="307"/>
      <c r="CY125" s="307"/>
      <c r="CZ125" s="307"/>
      <c r="DA125" s="307"/>
      <c r="DB125" s="307"/>
      <c r="DC125" s="307"/>
      <c r="DD125" s="307"/>
      <c r="DE125" s="307"/>
      <c r="DF125" s="307"/>
      <c r="DG125" s="307"/>
      <c r="DH125" s="307"/>
      <c r="DI125" s="307"/>
      <c r="DJ125" s="307"/>
      <c r="DK125" s="307"/>
      <c r="DL125" s="307"/>
      <c r="DM125" s="307"/>
      <c r="DN125" s="307"/>
      <c r="DO125" s="307"/>
      <c r="DP125" s="307"/>
      <c r="DQ125" s="307"/>
      <c r="DR125" s="307"/>
      <c r="DS125" s="307"/>
      <c r="DT125" s="307"/>
      <c r="DU125" s="307"/>
      <c r="DV125" s="307"/>
      <c r="DW125" s="307"/>
      <c r="DX125" s="307"/>
      <c r="DY125" s="307"/>
      <c r="DZ125" s="307"/>
      <c r="EA125" s="307"/>
      <c r="EB125" s="307"/>
      <c r="EC125" s="307"/>
      <c r="ED125" s="307"/>
      <c r="EE125" s="307"/>
      <c r="EF125" s="307"/>
      <c r="EG125" s="307"/>
      <c r="EH125" s="307"/>
      <c r="EI125" s="307"/>
      <c r="EJ125" s="307"/>
      <c r="EK125" s="307"/>
      <c r="EL125" s="307"/>
      <c r="EM125" s="307"/>
      <c r="EN125" s="307"/>
      <c r="EO125" s="307"/>
      <c r="EP125" s="307"/>
      <c r="EQ125" s="307"/>
      <c r="ER125" s="307"/>
      <c r="ES125" s="307"/>
      <c r="ET125" s="307"/>
      <c r="EU125" s="307"/>
      <c r="EV125" s="307"/>
      <c r="EW125" s="307"/>
      <c r="EX125" s="307"/>
      <c r="EY125" s="307"/>
      <c r="EZ125" s="307"/>
      <c r="FA125" s="307"/>
      <c r="FB125" s="307"/>
      <c r="FC125" s="307"/>
      <c r="FD125" s="307"/>
      <c r="FE125" s="307"/>
      <c r="FF125" s="307"/>
      <c r="FG125" s="307"/>
      <c r="FH125" s="307"/>
      <c r="FI125" s="307"/>
      <c r="FJ125" s="307"/>
      <c r="FK125" s="307"/>
      <c r="FL125" s="307"/>
      <c r="FM125" s="307"/>
      <c r="FN125" s="307"/>
      <c r="FO125" s="307"/>
      <c r="FP125" s="307"/>
      <c r="FQ125" s="307"/>
      <c r="FR125" s="307"/>
      <c r="FS125" s="307"/>
      <c r="FT125" s="307"/>
      <c r="FU125" s="307"/>
      <c r="FV125" s="307"/>
      <c r="FW125" s="307"/>
      <c r="FX125" s="307"/>
      <c r="FY125" s="307"/>
      <c r="FZ125" s="307"/>
      <c r="GA125" s="307"/>
      <c r="GB125" s="307"/>
      <c r="GC125" s="307"/>
      <c r="GD125" s="307"/>
      <c r="GE125" s="307"/>
      <c r="GF125" s="307"/>
    </row>
    <row r="126" spans="7:188" x14ac:dyDescent="0.25">
      <c r="G126" s="256"/>
      <c r="H126" s="256"/>
      <c r="I126" s="256"/>
      <c r="J126" s="256"/>
      <c r="K126" s="256"/>
      <c r="L126" s="256"/>
      <c r="M126" s="256"/>
      <c r="N126" s="256"/>
      <c r="O126" s="256"/>
      <c r="P126" s="256"/>
      <c r="Q126" s="256"/>
      <c r="R126" s="256"/>
      <c r="S126" s="256"/>
      <c r="T126" s="256"/>
      <c r="U126" s="256"/>
      <c r="V126" s="256"/>
      <c r="W126" s="256"/>
      <c r="X126" s="256"/>
      <c r="Y126" s="256"/>
      <c r="Z126" s="256"/>
      <c r="AA126" s="256"/>
      <c r="AB126" s="256"/>
      <c r="AC126" s="256"/>
      <c r="AD126" s="256"/>
      <c r="AE126" s="256"/>
      <c r="AF126" s="256"/>
      <c r="AG126" s="256"/>
      <c r="AH126" s="256"/>
      <c r="AI126" s="256"/>
      <c r="AJ126" s="256"/>
      <c r="AK126" s="256"/>
      <c r="AL126" s="256"/>
      <c r="AM126" s="256"/>
      <c r="AN126" s="256"/>
      <c r="AO126" s="256"/>
      <c r="AP126" s="256"/>
      <c r="AQ126" s="256"/>
      <c r="AR126" s="256"/>
      <c r="AS126" s="256"/>
      <c r="AT126" s="256"/>
      <c r="AU126" s="256"/>
      <c r="AV126" s="256"/>
      <c r="AW126" s="256"/>
      <c r="AX126" s="256"/>
      <c r="AY126" s="256"/>
      <c r="AZ126" s="256"/>
      <c r="BA126" s="256"/>
      <c r="BB126" s="256"/>
      <c r="BC126" s="256"/>
      <c r="BD126" s="256"/>
      <c r="BE126" s="256"/>
      <c r="BF126" s="256"/>
      <c r="BG126" s="256"/>
      <c r="BH126" s="256"/>
      <c r="BI126" s="256"/>
      <c r="BJ126" s="256"/>
      <c r="BK126" s="256"/>
      <c r="BL126" s="256"/>
      <c r="BM126" s="256"/>
      <c r="BN126" s="256"/>
      <c r="BO126" s="256"/>
      <c r="BP126" s="256"/>
      <c r="BQ126" s="256"/>
      <c r="BR126" s="256"/>
      <c r="BS126" s="256"/>
      <c r="BT126" s="256"/>
      <c r="BU126" s="256"/>
      <c r="BV126" s="256"/>
      <c r="BW126" s="256"/>
      <c r="BX126" s="256"/>
      <c r="BY126" s="256"/>
      <c r="BZ126" s="256"/>
      <c r="CA126" s="256"/>
      <c r="CB126" s="256"/>
      <c r="CC126" s="256"/>
      <c r="CD126" s="256"/>
      <c r="CE126" s="256"/>
      <c r="CF126" s="256"/>
      <c r="CG126" s="256"/>
      <c r="CH126" s="256"/>
      <c r="CI126" s="256"/>
      <c r="CJ126" s="256"/>
      <c r="CK126" s="256"/>
      <c r="CL126" s="256"/>
      <c r="CM126" s="256"/>
      <c r="CN126" s="256"/>
      <c r="CO126" s="256"/>
      <c r="CP126" s="256"/>
      <c r="CQ126" s="256"/>
      <c r="CR126" s="256"/>
      <c r="CS126" s="256"/>
      <c r="CT126" s="256"/>
      <c r="CU126" s="256"/>
      <c r="CV126" s="256"/>
      <c r="CW126" s="256"/>
      <c r="CX126" s="256"/>
      <c r="CY126" s="256"/>
      <c r="CZ126" s="256"/>
      <c r="DA126" s="256"/>
      <c r="DB126" s="256"/>
      <c r="DC126" s="256"/>
      <c r="DD126" s="256"/>
      <c r="DE126" s="256"/>
      <c r="DF126" s="256"/>
      <c r="DG126" s="256"/>
      <c r="DH126" s="256"/>
      <c r="DI126" s="256"/>
      <c r="DJ126" s="256"/>
      <c r="DK126" s="256"/>
      <c r="DL126" s="256"/>
      <c r="DM126" s="256"/>
      <c r="DN126" s="256"/>
      <c r="DO126" s="256"/>
      <c r="DP126" s="256"/>
      <c r="DQ126" s="256"/>
      <c r="DR126" s="256"/>
      <c r="DS126" s="256"/>
      <c r="DT126" s="256"/>
      <c r="DU126" s="256"/>
      <c r="DV126" s="256"/>
      <c r="DW126" s="256"/>
      <c r="DX126" s="256"/>
      <c r="DY126" s="256"/>
      <c r="DZ126" s="256"/>
      <c r="EA126" s="256"/>
      <c r="EB126" s="256"/>
      <c r="EC126" s="256"/>
      <c r="ED126" s="256"/>
      <c r="EE126" s="256"/>
      <c r="EF126" s="256"/>
      <c r="EG126" s="256"/>
      <c r="EH126" s="256"/>
      <c r="EI126" s="256"/>
      <c r="EJ126" s="256"/>
      <c r="EK126" s="256"/>
      <c r="EL126" s="256"/>
      <c r="EM126" s="256"/>
      <c r="EN126" s="256"/>
      <c r="EO126" s="256"/>
      <c r="EP126" s="256"/>
      <c r="EQ126" s="256"/>
      <c r="ER126" s="256"/>
      <c r="ES126" s="256"/>
      <c r="ET126" s="256"/>
      <c r="EU126" s="256"/>
      <c r="EV126" s="256"/>
      <c r="EW126" s="256"/>
      <c r="EX126" s="256"/>
      <c r="EY126" s="256"/>
      <c r="EZ126" s="256"/>
      <c r="FA126" s="256"/>
      <c r="FB126" s="256"/>
      <c r="FC126" s="256"/>
      <c r="FD126" s="256"/>
      <c r="FE126" s="256"/>
      <c r="FF126" s="256"/>
      <c r="FG126" s="256"/>
      <c r="FH126" s="256"/>
      <c r="FI126" s="256"/>
      <c r="FJ126" s="256"/>
      <c r="FK126" s="256"/>
      <c r="FL126" s="256"/>
      <c r="FM126" s="256"/>
      <c r="FN126" s="256"/>
      <c r="FO126" s="256"/>
      <c r="FP126" s="256"/>
      <c r="FQ126" s="256"/>
      <c r="FR126" s="256"/>
      <c r="FS126" s="256"/>
      <c r="FT126" s="256"/>
      <c r="FU126" s="256"/>
      <c r="FV126" s="256"/>
      <c r="FW126" s="256"/>
      <c r="FX126" s="256"/>
      <c r="FY126" s="256"/>
      <c r="FZ126" s="256"/>
      <c r="GA126" s="256"/>
      <c r="GB126" s="256"/>
      <c r="GC126" s="256"/>
      <c r="GD126" s="256"/>
      <c r="GE126" s="256"/>
      <c r="GF126" s="256"/>
    </row>
    <row r="127" spans="7:188" x14ac:dyDescent="0.25">
      <c r="G127" s="307"/>
      <c r="H127" s="307"/>
      <c r="I127" s="307"/>
      <c r="J127" s="307"/>
      <c r="K127" s="307"/>
      <c r="L127" s="307"/>
      <c r="M127" s="307"/>
      <c r="N127" s="307"/>
      <c r="O127" s="307"/>
      <c r="P127" s="307"/>
      <c r="Q127" s="307"/>
      <c r="R127" s="307"/>
      <c r="S127" s="307"/>
      <c r="T127" s="307"/>
      <c r="U127" s="307"/>
      <c r="V127" s="307"/>
      <c r="W127" s="307"/>
      <c r="X127" s="307"/>
      <c r="Y127" s="307"/>
      <c r="Z127" s="307"/>
      <c r="AA127" s="307"/>
      <c r="AB127" s="307"/>
      <c r="AC127" s="307"/>
      <c r="AD127" s="307"/>
      <c r="AE127" s="307"/>
      <c r="AF127" s="307"/>
      <c r="AG127" s="307"/>
      <c r="AH127" s="307"/>
      <c r="AI127" s="307"/>
      <c r="AJ127" s="307"/>
      <c r="AK127" s="307"/>
      <c r="AL127" s="307"/>
      <c r="AM127" s="307"/>
      <c r="AN127" s="307"/>
      <c r="AO127" s="307"/>
      <c r="AP127" s="307"/>
      <c r="AQ127" s="307"/>
      <c r="AR127" s="307"/>
      <c r="AS127" s="307"/>
      <c r="AT127" s="307"/>
      <c r="AU127" s="307"/>
      <c r="AV127" s="307"/>
      <c r="AW127" s="307"/>
      <c r="AX127" s="307"/>
      <c r="AY127" s="307"/>
      <c r="AZ127" s="307"/>
      <c r="BA127" s="307"/>
      <c r="BB127" s="307"/>
      <c r="BC127" s="307"/>
      <c r="BD127" s="307"/>
      <c r="BE127" s="307"/>
      <c r="BF127" s="307"/>
      <c r="BG127" s="307"/>
      <c r="BH127" s="307"/>
      <c r="BI127" s="307"/>
      <c r="BJ127" s="307"/>
      <c r="BK127" s="307"/>
      <c r="BL127" s="307"/>
      <c r="BM127" s="307"/>
      <c r="BN127" s="307"/>
      <c r="BO127" s="307"/>
      <c r="BP127" s="307"/>
      <c r="BQ127" s="307"/>
      <c r="BR127" s="307"/>
      <c r="BS127" s="307"/>
      <c r="BT127" s="307"/>
      <c r="BU127" s="307"/>
      <c r="BV127" s="307"/>
      <c r="BW127" s="307"/>
      <c r="BX127" s="307"/>
      <c r="BY127" s="307"/>
      <c r="BZ127" s="307"/>
      <c r="CA127" s="307"/>
      <c r="CB127" s="307"/>
      <c r="CC127" s="307"/>
      <c r="CD127" s="307"/>
      <c r="CE127" s="307"/>
      <c r="CF127" s="307"/>
      <c r="CG127" s="307"/>
      <c r="CH127" s="307"/>
      <c r="CI127" s="307"/>
      <c r="CJ127" s="307"/>
      <c r="CK127" s="307"/>
      <c r="CL127" s="307"/>
      <c r="CM127" s="307"/>
      <c r="CN127" s="307"/>
      <c r="CO127" s="307"/>
      <c r="CP127" s="307"/>
      <c r="CQ127" s="307"/>
      <c r="CR127" s="307"/>
      <c r="CS127" s="307"/>
      <c r="CT127" s="307"/>
      <c r="CU127" s="307"/>
      <c r="CV127" s="307"/>
      <c r="CW127" s="307"/>
      <c r="CX127" s="307"/>
      <c r="CY127" s="307"/>
      <c r="CZ127" s="307"/>
      <c r="DA127" s="307"/>
      <c r="DB127" s="307"/>
      <c r="DC127" s="307"/>
      <c r="DD127" s="307"/>
      <c r="DE127" s="307"/>
      <c r="DF127" s="307"/>
      <c r="DG127" s="307"/>
      <c r="DH127" s="307"/>
      <c r="DI127" s="307"/>
      <c r="DJ127" s="307"/>
      <c r="DK127" s="307"/>
      <c r="DL127" s="307"/>
      <c r="DM127" s="307"/>
      <c r="DN127" s="307"/>
      <c r="DO127" s="307"/>
      <c r="DP127" s="307"/>
      <c r="DQ127" s="307"/>
      <c r="DR127" s="307"/>
      <c r="DS127" s="307"/>
      <c r="DT127" s="307"/>
      <c r="DU127" s="307"/>
      <c r="DV127" s="307"/>
      <c r="DW127" s="307"/>
      <c r="DX127" s="307"/>
      <c r="DY127" s="307"/>
      <c r="DZ127" s="307"/>
      <c r="EA127" s="307"/>
      <c r="EB127" s="307"/>
      <c r="EC127" s="307"/>
      <c r="ED127" s="307"/>
      <c r="EE127" s="307"/>
      <c r="EF127" s="307"/>
      <c r="EG127" s="307"/>
      <c r="EH127" s="307"/>
      <c r="EI127" s="307"/>
      <c r="EJ127" s="307"/>
      <c r="EK127" s="307"/>
      <c r="EL127" s="307"/>
      <c r="EM127" s="307"/>
      <c r="EN127" s="307"/>
      <c r="EO127" s="307"/>
      <c r="EP127" s="307"/>
      <c r="EQ127" s="307"/>
      <c r="ER127" s="307"/>
      <c r="ES127" s="307"/>
      <c r="ET127" s="307"/>
      <c r="EU127" s="307"/>
      <c r="EV127" s="307"/>
      <c r="EW127" s="307"/>
      <c r="EX127" s="307"/>
      <c r="EY127" s="307"/>
      <c r="EZ127" s="307"/>
      <c r="FA127" s="307"/>
      <c r="FB127" s="307"/>
      <c r="FC127" s="307"/>
      <c r="FD127" s="307"/>
      <c r="FE127" s="307"/>
      <c r="FF127" s="307"/>
      <c r="FG127" s="307"/>
      <c r="FH127" s="307"/>
      <c r="FI127" s="307"/>
      <c r="FJ127" s="307"/>
      <c r="FK127" s="307"/>
      <c r="FL127" s="307"/>
      <c r="FM127" s="307"/>
      <c r="FN127" s="307"/>
      <c r="FO127" s="307"/>
      <c r="FP127" s="307"/>
      <c r="FQ127" s="307"/>
      <c r="FR127" s="307"/>
      <c r="FS127" s="307"/>
      <c r="FT127" s="307"/>
      <c r="FU127" s="307"/>
      <c r="FV127" s="307"/>
      <c r="FW127" s="307"/>
      <c r="FX127" s="307"/>
      <c r="FY127" s="307"/>
      <c r="FZ127" s="307"/>
      <c r="GA127" s="307"/>
      <c r="GB127" s="307"/>
      <c r="GC127" s="307"/>
      <c r="GD127" s="307"/>
      <c r="GE127" s="307"/>
      <c r="GF127" s="307"/>
    </row>
    <row r="128" spans="7:188" x14ac:dyDescent="0.25">
      <c r="G128" s="256"/>
      <c r="H128" s="256"/>
      <c r="I128" s="256"/>
      <c r="J128" s="256"/>
      <c r="K128" s="256"/>
      <c r="L128" s="256"/>
      <c r="M128" s="256"/>
      <c r="N128" s="256"/>
      <c r="O128" s="256"/>
      <c r="P128" s="256"/>
      <c r="Q128" s="256"/>
      <c r="R128" s="256"/>
      <c r="S128" s="256"/>
      <c r="T128" s="256"/>
      <c r="U128" s="256"/>
      <c r="V128" s="256"/>
      <c r="W128" s="256"/>
      <c r="X128" s="256"/>
      <c r="Y128" s="256"/>
      <c r="Z128" s="256"/>
      <c r="AA128" s="256"/>
      <c r="AB128" s="256"/>
      <c r="AC128" s="256"/>
      <c r="AD128" s="256"/>
      <c r="AE128" s="256"/>
      <c r="AF128" s="256"/>
      <c r="AG128" s="256"/>
      <c r="AH128" s="256"/>
      <c r="AI128" s="256"/>
      <c r="AJ128" s="256"/>
      <c r="AK128" s="256"/>
      <c r="AL128" s="256"/>
      <c r="AM128" s="256"/>
      <c r="AN128" s="256"/>
      <c r="AO128" s="256"/>
      <c r="AP128" s="256"/>
      <c r="AQ128" s="256"/>
      <c r="AR128" s="256"/>
      <c r="AS128" s="256"/>
      <c r="AT128" s="256"/>
      <c r="AU128" s="256"/>
      <c r="AV128" s="256"/>
      <c r="AW128" s="256"/>
      <c r="AX128" s="256"/>
      <c r="AY128" s="256"/>
      <c r="AZ128" s="256"/>
      <c r="BA128" s="256"/>
      <c r="BB128" s="256"/>
      <c r="BC128" s="256"/>
      <c r="BD128" s="256"/>
      <c r="BE128" s="256"/>
      <c r="BF128" s="256"/>
      <c r="BG128" s="256"/>
      <c r="BH128" s="256"/>
      <c r="BI128" s="256"/>
      <c r="BJ128" s="256"/>
      <c r="BK128" s="256"/>
      <c r="BL128" s="256"/>
      <c r="BM128" s="256"/>
      <c r="BN128" s="256"/>
      <c r="BO128" s="256"/>
      <c r="BP128" s="256"/>
      <c r="BQ128" s="256"/>
      <c r="BR128" s="256"/>
      <c r="BS128" s="256"/>
      <c r="BT128" s="256"/>
      <c r="BU128" s="256"/>
      <c r="BV128" s="256"/>
      <c r="BW128" s="256"/>
      <c r="BX128" s="256"/>
      <c r="BY128" s="256"/>
      <c r="BZ128" s="256"/>
      <c r="CA128" s="256"/>
      <c r="CB128" s="256"/>
      <c r="CC128" s="256"/>
      <c r="CD128" s="256"/>
      <c r="CE128" s="256"/>
      <c r="CF128" s="256"/>
      <c r="CG128" s="256"/>
      <c r="CH128" s="256"/>
      <c r="CI128" s="256"/>
      <c r="CJ128" s="256"/>
      <c r="CK128" s="256"/>
      <c r="CL128" s="256"/>
      <c r="CM128" s="256"/>
      <c r="CN128" s="256"/>
      <c r="CO128" s="256"/>
      <c r="CP128" s="256"/>
      <c r="CQ128" s="256"/>
      <c r="CR128" s="256"/>
      <c r="CS128" s="256"/>
      <c r="CT128" s="256"/>
      <c r="CU128" s="256"/>
      <c r="CV128" s="256"/>
      <c r="CW128" s="256"/>
      <c r="CX128" s="256"/>
      <c r="CY128" s="256"/>
      <c r="CZ128" s="256"/>
      <c r="DA128" s="256"/>
      <c r="DB128" s="256"/>
      <c r="DC128" s="256"/>
      <c r="DD128" s="256"/>
      <c r="DE128" s="256"/>
      <c r="DF128" s="256"/>
      <c r="DG128" s="256"/>
      <c r="DH128" s="256"/>
      <c r="DI128" s="256"/>
      <c r="DJ128" s="256"/>
      <c r="DK128" s="256"/>
      <c r="DL128" s="256"/>
      <c r="DM128" s="256"/>
      <c r="DN128" s="256"/>
      <c r="DO128" s="256"/>
      <c r="DP128" s="256"/>
      <c r="DQ128" s="256"/>
      <c r="DR128" s="256"/>
      <c r="DS128" s="256"/>
      <c r="DT128" s="256"/>
      <c r="DU128" s="256"/>
      <c r="DV128" s="256"/>
      <c r="DW128" s="256"/>
      <c r="DX128" s="256"/>
      <c r="DY128" s="256"/>
      <c r="DZ128" s="256"/>
      <c r="EA128" s="256"/>
      <c r="EB128" s="256"/>
      <c r="EC128" s="256"/>
      <c r="ED128" s="256"/>
      <c r="EE128" s="256"/>
      <c r="EF128" s="256"/>
      <c r="EG128" s="256"/>
      <c r="EH128" s="256"/>
      <c r="EI128" s="256"/>
      <c r="EJ128" s="256"/>
      <c r="EK128" s="256"/>
      <c r="EL128" s="256"/>
      <c r="EM128" s="256"/>
      <c r="EN128" s="256"/>
      <c r="EO128" s="256"/>
      <c r="EP128" s="256"/>
      <c r="EQ128" s="256"/>
      <c r="ER128" s="256"/>
      <c r="ES128" s="256"/>
      <c r="ET128" s="256"/>
      <c r="EU128" s="256"/>
      <c r="EV128" s="256"/>
      <c r="EW128" s="256"/>
      <c r="EX128" s="256"/>
      <c r="EY128" s="256"/>
      <c r="EZ128" s="256"/>
      <c r="FA128" s="256"/>
      <c r="FB128" s="256"/>
      <c r="FC128" s="256"/>
      <c r="FD128" s="256"/>
      <c r="FE128" s="256"/>
      <c r="FF128" s="256"/>
      <c r="FG128" s="256"/>
      <c r="FH128" s="256"/>
      <c r="FI128" s="256"/>
      <c r="FJ128" s="256"/>
      <c r="FK128" s="256"/>
      <c r="FL128" s="256"/>
      <c r="FM128" s="256"/>
      <c r="FN128" s="256"/>
      <c r="FO128" s="256"/>
      <c r="FP128" s="256"/>
      <c r="FQ128" s="256"/>
      <c r="FR128" s="256"/>
      <c r="FS128" s="256"/>
      <c r="FT128" s="256"/>
      <c r="FU128" s="256"/>
      <c r="FV128" s="256"/>
      <c r="FW128" s="256"/>
      <c r="FX128" s="256"/>
      <c r="FY128" s="256"/>
      <c r="FZ128" s="256"/>
      <c r="GA128" s="256"/>
      <c r="GB128" s="256"/>
      <c r="GC128" s="256"/>
      <c r="GD128" s="256"/>
      <c r="GE128" s="256"/>
      <c r="GF128" s="256"/>
    </row>
    <row r="129" spans="7:188" x14ac:dyDescent="0.25">
      <c r="G129" s="307"/>
      <c r="H129" s="307"/>
      <c r="I129" s="307"/>
      <c r="J129" s="307"/>
      <c r="K129" s="307"/>
      <c r="L129" s="307"/>
      <c r="M129" s="307"/>
      <c r="N129" s="307"/>
      <c r="O129" s="307"/>
      <c r="P129" s="307"/>
      <c r="Q129" s="307"/>
      <c r="R129" s="307"/>
      <c r="S129" s="307"/>
      <c r="T129" s="307"/>
      <c r="U129" s="307"/>
      <c r="V129" s="307"/>
      <c r="W129" s="307"/>
      <c r="X129" s="307"/>
      <c r="Y129" s="307"/>
      <c r="Z129" s="307"/>
      <c r="AA129" s="307"/>
      <c r="AB129" s="307"/>
      <c r="AC129" s="307"/>
      <c r="AD129" s="307"/>
      <c r="AE129" s="307"/>
      <c r="AF129" s="307"/>
      <c r="AG129" s="307"/>
      <c r="AH129" s="307"/>
      <c r="AI129" s="307"/>
      <c r="AJ129" s="307"/>
      <c r="AK129" s="307"/>
      <c r="AL129" s="307"/>
      <c r="AM129" s="307"/>
      <c r="AN129" s="307"/>
      <c r="AO129" s="307"/>
      <c r="AP129" s="307"/>
      <c r="AQ129" s="307"/>
      <c r="AR129" s="307"/>
      <c r="AS129" s="307"/>
      <c r="AT129" s="307"/>
      <c r="AU129" s="307"/>
      <c r="AV129" s="307"/>
      <c r="AW129" s="307"/>
      <c r="AX129" s="307"/>
      <c r="AY129" s="307"/>
      <c r="AZ129" s="307"/>
      <c r="BA129" s="307"/>
      <c r="BB129" s="307"/>
      <c r="BC129" s="307"/>
      <c r="BD129" s="307"/>
      <c r="BE129" s="307"/>
      <c r="BF129" s="307"/>
      <c r="BG129" s="307"/>
      <c r="BH129" s="307"/>
      <c r="BI129" s="307"/>
      <c r="BJ129" s="307"/>
      <c r="BK129" s="307"/>
      <c r="BL129" s="307"/>
      <c r="BM129" s="307"/>
      <c r="BN129" s="307"/>
      <c r="BO129" s="307"/>
      <c r="BP129" s="307"/>
      <c r="BQ129" s="307"/>
      <c r="BR129" s="307"/>
      <c r="BS129" s="307"/>
      <c r="BT129" s="307"/>
      <c r="BU129" s="307"/>
      <c r="BV129" s="307"/>
      <c r="BW129" s="307"/>
      <c r="BX129" s="307"/>
      <c r="BY129" s="307"/>
      <c r="BZ129" s="307"/>
      <c r="CA129" s="307"/>
      <c r="CB129" s="307"/>
      <c r="CC129" s="307"/>
      <c r="CD129" s="307"/>
      <c r="CE129" s="307"/>
      <c r="CF129" s="307"/>
      <c r="CG129" s="307"/>
      <c r="CH129" s="307"/>
      <c r="CI129" s="307"/>
      <c r="CJ129" s="307"/>
      <c r="CK129" s="307"/>
      <c r="CL129" s="307"/>
      <c r="CM129" s="307"/>
      <c r="CN129" s="307"/>
      <c r="CO129" s="307"/>
      <c r="CP129" s="307"/>
      <c r="CQ129" s="307"/>
      <c r="CR129" s="307"/>
      <c r="CS129" s="307"/>
      <c r="CT129" s="307"/>
      <c r="CU129" s="307"/>
      <c r="CV129" s="307"/>
      <c r="CW129" s="307"/>
      <c r="CX129" s="307"/>
      <c r="CY129" s="307"/>
      <c r="CZ129" s="307"/>
      <c r="DA129" s="307"/>
      <c r="DB129" s="307"/>
      <c r="DC129" s="307"/>
      <c r="DD129" s="307"/>
      <c r="DE129" s="307"/>
      <c r="DF129" s="307"/>
      <c r="DG129" s="307"/>
      <c r="DH129" s="307"/>
      <c r="DI129" s="307"/>
      <c r="DJ129" s="307"/>
      <c r="DK129" s="307"/>
      <c r="DL129" s="307"/>
      <c r="DM129" s="307"/>
      <c r="DN129" s="307"/>
      <c r="DO129" s="307"/>
      <c r="DP129" s="307"/>
      <c r="DQ129" s="307"/>
      <c r="DR129" s="307"/>
      <c r="DS129" s="307"/>
      <c r="DT129" s="307"/>
      <c r="DU129" s="307"/>
      <c r="DV129" s="307"/>
      <c r="DW129" s="307"/>
      <c r="DX129" s="307"/>
      <c r="DY129" s="307"/>
      <c r="DZ129" s="307"/>
      <c r="EA129" s="307"/>
      <c r="EB129" s="307"/>
      <c r="EC129" s="307"/>
      <c r="ED129" s="307"/>
      <c r="EE129" s="307"/>
      <c r="EF129" s="307"/>
      <c r="EG129" s="307"/>
      <c r="EH129" s="307"/>
      <c r="EI129" s="307"/>
      <c r="EJ129" s="307"/>
      <c r="EK129" s="307"/>
      <c r="EL129" s="307"/>
      <c r="EM129" s="307"/>
      <c r="EN129" s="307"/>
      <c r="EO129" s="307"/>
      <c r="EP129" s="307"/>
      <c r="EQ129" s="307"/>
      <c r="ER129" s="307"/>
      <c r="ES129" s="307"/>
      <c r="ET129" s="307"/>
      <c r="EU129" s="307"/>
      <c r="EV129" s="307"/>
      <c r="EW129" s="307"/>
      <c r="EX129" s="307"/>
      <c r="EY129" s="307"/>
      <c r="EZ129" s="307"/>
      <c r="FA129" s="307"/>
      <c r="FB129" s="307"/>
      <c r="FC129" s="307"/>
      <c r="FD129" s="307"/>
      <c r="FE129" s="307"/>
      <c r="FF129" s="307"/>
      <c r="FG129" s="307"/>
      <c r="FH129" s="307"/>
      <c r="FI129" s="307"/>
      <c r="FJ129" s="307"/>
      <c r="FK129" s="307"/>
      <c r="FL129" s="307"/>
      <c r="FM129" s="307"/>
      <c r="FN129" s="307"/>
      <c r="FO129" s="307"/>
      <c r="FP129" s="307"/>
      <c r="FQ129" s="307"/>
      <c r="FR129" s="307"/>
      <c r="FS129" s="307"/>
      <c r="FT129" s="307"/>
      <c r="FU129" s="307"/>
      <c r="FV129" s="307"/>
      <c r="FW129" s="307"/>
      <c r="FX129" s="307"/>
      <c r="FY129" s="307"/>
      <c r="FZ129" s="307"/>
      <c r="GA129" s="307"/>
      <c r="GB129" s="307"/>
      <c r="GC129" s="307"/>
      <c r="GD129" s="307"/>
      <c r="GE129" s="307"/>
      <c r="GF129" s="307"/>
    </row>
    <row r="130" spans="7:188" x14ac:dyDescent="0.25">
      <c r="G130" s="256"/>
      <c r="H130" s="256"/>
      <c r="I130" s="256"/>
      <c r="J130" s="256"/>
      <c r="K130" s="256"/>
      <c r="L130" s="256"/>
      <c r="M130" s="256"/>
      <c r="N130" s="256"/>
      <c r="O130" s="256"/>
      <c r="P130" s="256"/>
      <c r="Q130" s="256"/>
      <c r="R130" s="256"/>
      <c r="S130" s="256"/>
      <c r="T130" s="256"/>
      <c r="U130" s="256"/>
      <c r="V130" s="256"/>
      <c r="W130" s="256"/>
      <c r="X130" s="256"/>
      <c r="Y130" s="256"/>
      <c r="Z130" s="256"/>
      <c r="AA130" s="256"/>
      <c r="AB130" s="256"/>
      <c r="AC130" s="256"/>
      <c r="AD130" s="256"/>
      <c r="AE130" s="256"/>
      <c r="AF130" s="256"/>
      <c r="AG130" s="256"/>
      <c r="AH130" s="256"/>
      <c r="AI130" s="256"/>
      <c r="AJ130" s="256"/>
      <c r="AK130" s="256"/>
      <c r="AL130" s="256"/>
      <c r="AM130" s="256"/>
      <c r="AN130" s="256"/>
      <c r="AO130" s="256"/>
      <c r="AP130" s="256"/>
      <c r="AQ130" s="256"/>
      <c r="AR130" s="256"/>
      <c r="AS130" s="256"/>
      <c r="AT130" s="256"/>
      <c r="AU130" s="256"/>
      <c r="AV130" s="256"/>
      <c r="AW130" s="256"/>
      <c r="AX130" s="256"/>
      <c r="AY130" s="256"/>
      <c r="AZ130" s="256"/>
      <c r="BA130" s="256"/>
      <c r="BB130" s="256"/>
      <c r="BC130" s="256"/>
      <c r="BD130" s="256"/>
      <c r="BE130" s="256"/>
      <c r="BF130" s="256"/>
      <c r="BG130" s="256"/>
      <c r="BH130" s="256"/>
      <c r="BI130" s="256"/>
      <c r="BJ130" s="256"/>
      <c r="BK130" s="256"/>
      <c r="BL130" s="256"/>
      <c r="BM130" s="256"/>
      <c r="BN130" s="256"/>
      <c r="BO130" s="256"/>
      <c r="BP130" s="256"/>
      <c r="BQ130" s="256"/>
      <c r="BR130" s="256"/>
      <c r="BS130" s="256"/>
      <c r="BT130" s="256"/>
      <c r="BU130" s="256"/>
      <c r="BV130" s="256"/>
      <c r="BW130" s="256"/>
      <c r="BX130" s="256"/>
      <c r="BY130" s="256"/>
      <c r="BZ130" s="256"/>
      <c r="CA130" s="256"/>
      <c r="CB130" s="256"/>
      <c r="CC130" s="256"/>
      <c r="CD130" s="256"/>
      <c r="CE130" s="256"/>
      <c r="CF130" s="256"/>
      <c r="CG130" s="256"/>
      <c r="CH130" s="256"/>
      <c r="CI130" s="256"/>
      <c r="CJ130" s="256"/>
      <c r="CK130" s="256"/>
      <c r="CL130" s="256"/>
      <c r="CM130" s="256"/>
      <c r="CN130" s="256"/>
      <c r="CO130" s="256"/>
      <c r="CP130" s="256"/>
      <c r="CQ130" s="256"/>
      <c r="CR130" s="256"/>
      <c r="CS130" s="256"/>
      <c r="CT130" s="256"/>
      <c r="CU130" s="256"/>
      <c r="CV130" s="256"/>
      <c r="CW130" s="256"/>
      <c r="CX130" s="256"/>
      <c r="CY130" s="256"/>
      <c r="CZ130" s="256"/>
      <c r="DA130" s="256"/>
      <c r="DB130" s="256"/>
      <c r="DC130" s="256"/>
      <c r="DD130" s="256"/>
      <c r="DE130" s="256"/>
      <c r="DF130" s="256"/>
      <c r="DG130" s="256"/>
      <c r="DH130" s="256"/>
      <c r="DI130" s="256"/>
      <c r="DJ130" s="256"/>
      <c r="DK130" s="256"/>
      <c r="DL130" s="256"/>
      <c r="DM130" s="256"/>
      <c r="DN130" s="256"/>
      <c r="DO130" s="256"/>
      <c r="DP130" s="256"/>
      <c r="DQ130" s="256"/>
      <c r="DR130" s="256"/>
      <c r="DS130" s="256"/>
      <c r="DT130" s="256"/>
      <c r="DU130" s="256"/>
      <c r="DV130" s="256"/>
      <c r="DW130" s="256"/>
      <c r="DX130" s="256"/>
      <c r="DY130" s="256"/>
      <c r="DZ130" s="256"/>
      <c r="EA130" s="256"/>
      <c r="EB130" s="256"/>
      <c r="EC130" s="256"/>
      <c r="ED130" s="256"/>
      <c r="EE130" s="256"/>
      <c r="EF130" s="256"/>
      <c r="EG130" s="256"/>
      <c r="EH130" s="256"/>
      <c r="EI130" s="256"/>
      <c r="EJ130" s="256"/>
      <c r="EK130" s="256"/>
      <c r="EL130" s="256"/>
      <c r="EM130" s="256"/>
      <c r="EN130" s="256"/>
      <c r="EO130" s="256"/>
      <c r="EP130" s="256"/>
      <c r="EQ130" s="256"/>
      <c r="ER130" s="256"/>
      <c r="ES130" s="256"/>
      <c r="ET130" s="256"/>
      <c r="EU130" s="256"/>
      <c r="EV130" s="256"/>
      <c r="EW130" s="256"/>
      <c r="EX130" s="256"/>
      <c r="EY130" s="256"/>
      <c r="EZ130" s="256"/>
      <c r="FA130" s="256"/>
      <c r="FB130" s="256"/>
      <c r="FC130" s="256"/>
      <c r="FD130" s="256"/>
      <c r="FE130" s="256"/>
      <c r="FF130" s="256"/>
      <c r="FG130" s="256"/>
      <c r="FH130" s="256"/>
      <c r="FI130" s="256"/>
      <c r="FJ130" s="256"/>
      <c r="FK130" s="256"/>
      <c r="FL130" s="256"/>
      <c r="FM130" s="256"/>
      <c r="FN130" s="256"/>
      <c r="FO130" s="256"/>
      <c r="FP130" s="256"/>
      <c r="FQ130" s="256"/>
      <c r="FR130" s="256"/>
      <c r="FS130" s="256"/>
      <c r="FT130" s="256"/>
      <c r="FU130" s="256"/>
      <c r="FV130" s="256"/>
      <c r="FW130" s="256"/>
      <c r="FX130" s="256"/>
      <c r="FY130" s="256"/>
      <c r="FZ130" s="256"/>
      <c r="GA130" s="256"/>
      <c r="GB130" s="256"/>
      <c r="GC130" s="256"/>
      <c r="GD130" s="256"/>
      <c r="GE130" s="256"/>
      <c r="GF130" s="256"/>
    </row>
    <row r="131" spans="7:188" x14ac:dyDescent="0.25">
      <c r="G131" s="307"/>
      <c r="H131" s="307"/>
      <c r="I131" s="307"/>
      <c r="J131" s="307"/>
      <c r="K131" s="307"/>
      <c r="L131" s="307"/>
      <c r="M131" s="307"/>
      <c r="N131" s="307"/>
      <c r="O131" s="307"/>
      <c r="P131" s="307"/>
      <c r="Q131" s="307"/>
      <c r="R131" s="307"/>
      <c r="S131" s="307"/>
      <c r="T131" s="307"/>
      <c r="U131" s="307"/>
      <c r="V131" s="307"/>
      <c r="W131" s="307"/>
      <c r="X131" s="307"/>
      <c r="Y131" s="307"/>
      <c r="Z131" s="307"/>
      <c r="AA131" s="307"/>
      <c r="AB131" s="307"/>
      <c r="AC131" s="307"/>
      <c r="AD131" s="307"/>
      <c r="AE131" s="307"/>
      <c r="AF131" s="307"/>
      <c r="AG131" s="307"/>
      <c r="AH131" s="307"/>
      <c r="AI131" s="307"/>
      <c r="AJ131" s="307"/>
      <c r="AK131" s="307"/>
      <c r="AL131" s="307"/>
      <c r="AM131" s="307"/>
      <c r="AN131" s="307"/>
      <c r="AO131" s="307"/>
      <c r="AP131" s="307"/>
      <c r="AQ131" s="307"/>
      <c r="AR131" s="307"/>
      <c r="AS131" s="307"/>
      <c r="AT131" s="307"/>
      <c r="AU131" s="307"/>
      <c r="AV131" s="307"/>
      <c r="AW131" s="307"/>
      <c r="AX131" s="307"/>
      <c r="AY131" s="307"/>
      <c r="AZ131" s="307"/>
      <c r="BA131" s="307"/>
      <c r="BB131" s="307"/>
      <c r="BC131" s="307"/>
      <c r="BD131" s="307"/>
      <c r="BE131" s="307"/>
      <c r="BF131" s="307"/>
      <c r="BG131" s="307"/>
      <c r="BH131" s="307"/>
      <c r="BI131" s="307"/>
      <c r="BJ131" s="307"/>
      <c r="BK131" s="307"/>
      <c r="BL131" s="307"/>
      <c r="BM131" s="307"/>
      <c r="BN131" s="307"/>
      <c r="BO131" s="307"/>
      <c r="BP131" s="307"/>
      <c r="BQ131" s="307"/>
      <c r="BR131" s="307"/>
      <c r="BS131" s="307"/>
      <c r="BT131" s="307"/>
      <c r="BU131" s="307"/>
      <c r="BV131" s="307"/>
      <c r="BW131" s="307"/>
      <c r="BX131" s="307"/>
      <c r="BY131" s="307"/>
      <c r="BZ131" s="307"/>
      <c r="CA131" s="307"/>
      <c r="CB131" s="307"/>
      <c r="CC131" s="307"/>
      <c r="CD131" s="307"/>
      <c r="CE131" s="307"/>
      <c r="CF131" s="307"/>
      <c r="CG131" s="307"/>
      <c r="CH131" s="307"/>
      <c r="CI131" s="307"/>
      <c r="CJ131" s="307"/>
      <c r="CK131" s="307"/>
      <c r="CL131" s="307"/>
      <c r="CM131" s="307"/>
      <c r="CN131" s="307"/>
      <c r="CO131" s="307"/>
      <c r="CP131" s="307"/>
      <c r="CQ131" s="307"/>
      <c r="CR131" s="307"/>
      <c r="CS131" s="307"/>
      <c r="CT131" s="307"/>
      <c r="CU131" s="307"/>
      <c r="CV131" s="307"/>
      <c r="CW131" s="307"/>
      <c r="CX131" s="307"/>
      <c r="CY131" s="307"/>
      <c r="CZ131" s="307"/>
      <c r="DA131" s="307"/>
      <c r="DB131" s="307"/>
      <c r="DC131" s="307"/>
      <c r="DD131" s="307"/>
      <c r="DE131" s="307"/>
      <c r="DF131" s="307"/>
      <c r="DG131" s="307"/>
      <c r="DH131" s="307"/>
      <c r="DI131" s="307"/>
      <c r="DJ131" s="307"/>
      <c r="DK131" s="307"/>
      <c r="DL131" s="307"/>
      <c r="DM131" s="307"/>
      <c r="DN131" s="307"/>
      <c r="DO131" s="307"/>
      <c r="DP131" s="307"/>
      <c r="DQ131" s="307"/>
      <c r="DR131" s="307"/>
      <c r="DS131" s="307"/>
      <c r="DT131" s="307"/>
      <c r="DU131" s="307"/>
      <c r="DV131" s="307"/>
      <c r="DW131" s="307"/>
      <c r="DX131" s="307"/>
      <c r="DY131" s="307"/>
      <c r="DZ131" s="307"/>
      <c r="EA131" s="307"/>
      <c r="EB131" s="307"/>
      <c r="EC131" s="307"/>
      <c r="ED131" s="307"/>
      <c r="EE131" s="307"/>
      <c r="EF131" s="307"/>
      <c r="EG131" s="307"/>
      <c r="EH131" s="307"/>
      <c r="EI131" s="307"/>
      <c r="EJ131" s="307"/>
      <c r="EK131" s="307"/>
      <c r="EL131" s="307"/>
      <c r="EM131" s="307"/>
      <c r="EN131" s="307"/>
      <c r="EO131" s="307"/>
      <c r="EP131" s="307"/>
      <c r="EQ131" s="307"/>
      <c r="ER131" s="307"/>
      <c r="ES131" s="307"/>
      <c r="ET131" s="307"/>
      <c r="EU131" s="307"/>
      <c r="EV131" s="307"/>
      <c r="EW131" s="307"/>
      <c r="EX131" s="307"/>
      <c r="EY131" s="307"/>
      <c r="EZ131" s="307"/>
      <c r="FA131" s="307"/>
      <c r="FB131" s="307"/>
      <c r="FC131" s="307"/>
      <c r="FD131" s="307"/>
      <c r="FE131" s="307"/>
      <c r="FF131" s="307"/>
      <c r="FG131" s="307"/>
      <c r="FH131" s="307"/>
      <c r="FI131" s="307"/>
      <c r="FJ131" s="307"/>
      <c r="FK131" s="307"/>
      <c r="FL131" s="307"/>
      <c r="FM131" s="307"/>
      <c r="FN131" s="307"/>
      <c r="FO131" s="307"/>
      <c r="FP131" s="307"/>
      <c r="FQ131" s="307"/>
      <c r="FR131" s="307"/>
      <c r="FS131" s="307"/>
      <c r="FT131" s="307"/>
      <c r="FU131" s="307"/>
      <c r="FV131" s="307"/>
      <c r="FW131" s="307"/>
      <c r="FX131" s="307"/>
      <c r="FY131" s="307"/>
      <c r="FZ131" s="307"/>
      <c r="GA131" s="307"/>
      <c r="GB131" s="307"/>
      <c r="GC131" s="307"/>
      <c r="GD131" s="307"/>
      <c r="GE131" s="307"/>
      <c r="GF131" s="307"/>
    </row>
    <row r="132" spans="7:188" x14ac:dyDescent="0.25">
      <c r="G132" s="256"/>
      <c r="H132" s="256"/>
      <c r="I132" s="256"/>
      <c r="J132" s="256"/>
      <c r="K132" s="256"/>
      <c r="L132" s="256"/>
      <c r="M132" s="256"/>
      <c r="N132" s="256"/>
      <c r="O132" s="256"/>
      <c r="P132" s="256"/>
      <c r="Q132" s="256"/>
      <c r="R132" s="256"/>
      <c r="S132" s="256"/>
      <c r="T132" s="256"/>
      <c r="U132" s="256"/>
      <c r="V132" s="256"/>
      <c r="W132" s="256"/>
      <c r="X132" s="256"/>
      <c r="Y132" s="256"/>
      <c r="Z132" s="256"/>
      <c r="AA132" s="256"/>
      <c r="AB132" s="256"/>
      <c r="AC132" s="256"/>
      <c r="AD132" s="256"/>
      <c r="AE132" s="256"/>
      <c r="AF132" s="256"/>
      <c r="AG132" s="256"/>
      <c r="AH132" s="256"/>
      <c r="AI132" s="256"/>
      <c r="AJ132" s="256"/>
      <c r="AK132" s="256"/>
      <c r="AL132" s="256"/>
      <c r="AM132" s="256"/>
      <c r="AN132" s="256"/>
      <c r="AO132" s="256"/>
      <c r="AP132" s="256"/>
      <c r="AQ132" s="256"/>
      <c r="AR132" s="256"/>
      <c r="AS132" s="256"/>
      <c r="AT132" s="256"/>
      <c r="AU132" s="256"/>
      <c r="AV132" s="256"/>
      <c r="AW132" s="256"/>
      <c r="AX132" s="256"/>
      <c r="AY132" s="256"/>
      <c r="AZ132" s="256"/>
      <c r="BA132" s="256"/>
      <c r="BB132" s="256"/>
      <c r="BC132" s="256"/>
      <c r="BD132" s="256"/>
      <c r="BE132" s="256"/>
      <c r="BF132" s="256"/>
      <c r="BG132" s="256"/>
      <c r="BH132" s="256"/>
      <c r="BI132" s="256"/>
      <c r="BJ132" s="256"/>
      <c r="BK132" s="256"/>
      <c r="BL132" s="256"/>
      <c r="BM132" s="256"/>
      <c r="BN132" s="256"/>
      <c r="BO132" s="256"/>
      <c r="BP132" s="256"/>
      <c r="BQ132" s="256"/>
      <c r="BR132" s="256"/>
      <c r="BS132" s="256"/>
      <c r="BT132" s="256"/>
      <c r="BU132" s="256"/>
      <c r="BV132" s="256"/>
      <c r="BW132" s="256"/>
      <c r="BX132" s="256"/>
      <c r="BY132" s="256"/>
      <c r="BZ132" s="256"/>
      <c r="CA132" s="256"/>
      <c r="CB132" s="256"/>
      <c r="CC132" s="256"/>
      <c r="CD132" s="256"/>
      <c r="CE132" s="256"/>
      <c r="CF132" s="256"/>
      <c r="CG132" s="256"/>
      <c r="CH132" s="256"/>
      <c r="CI132" s="256"/>
      <c r="CJ132" s="256"/>
      <c r="CK132" s="256"/>
      <c r="CL132" s="256"/>
      <c r="CM132" s="256"/>
      <c r="CN132" s="256"/>
      <c r="CO132" s="256"/>
      <c r="CP132" s="256"/>
      <c r="CQ132" s="256"/>
      <c r="CR132" s="256"/>
      <c r="CS132" s="256"/>
      <c r="CT132" s="256"/>
      <c r="CU132" s="256"/>
      <c r="CV132" s="256"/>
      <c r="CW132" s="256"/>
      <c r="CX132" s="256"/>
      <c r="CY132" s="256"/>
      <c r="CZ132" s="256"/>
      <c r="DA132" s="256"/>
      <c r="DB132" s="256"/>
      <c r="DC132" s="256"/>
      <c r="DD132" s="256"/>
      <c r="DE132" s="256"/>
      <c r="DF132" s="256"/>
      <c r="DG132" s="256"/>
      <c r="DH132" s="256"/>
      <c r="DI132" s="256"/>
      <c r="DJ132" s="256"/>
      <c r="DK132" s="256"/>
      <c r="DL132" s="256"/>
      <c r="DM132" s="256"/>
      <c r="DN132" s="256"/>
      <c r="DO132" s="256"/>
      <c r="DP132" s="256"/>
      <c r="DQ132" s="256"/>
      <c r="DR132" s="256"/>
      <c r="DS132" s="256"/>
      <c r="DT132" s="256"/>
      <c r="DU132" s="256"/>
      <c r="DV132" s="256"/>
      <c r="DW132" s="256"/>
      <c r="DX132" s="256"/>
      <c r="DY132" s="256"/>
      <c r="DZ132" s="256"/>
      <c r="EA132" s="256"/>
      <c r="EB132" s="256"/>
      <c r="EC132" s="256"/>
      <c r="ED132" s="256"/>
      <c r="EE132" s="256"/>
      <c r="EF132" s="256"/>
      <c r="EG132" s="256"/>
      <c r="EH132" s="256"/>
      <c r="EI132" s="256"/>
      <c r="EJ132" s="256"/>
      <c r="EK132" s="256"/>
      <c r="EL132" s="256"/>
      <c r="EM132" s="256"/>
      <c r="EN132" s="256"/>
      <c r="EO132" s="256"/>
      <c r="EP132" s="256"/>
      <c r="EQ132" s="256"/>
      <c r="ER132" s="256"/>
      <c r="ES132" s="256"/>
      <c r="ET132" s="256"/>
      <c r="EU132" s="256"/>
      <c r="EV132" s="256"/>
      <c r="EW132" s="256"/>
      <c r="EX132" s="256"/>
      <c r="EY132" s="256"/>
      <c r="EZ132" s="256"/>
      <c r="FA132" s="256"/>
      <c r="FB132" s="256"/>
      <c r="FC132" s="256"/>
      <c r="FD132" s="256"/>
      <c r="FE132" s="256"/>
      <c r="FF132" s="256"/>
      <c r="FG132" s="256"/>
      <c r="FH132" s="256"/>
      <c r="FI132" s="256"/>
      <c r="FJ132" s="256"/>
      <c r="FK132" s="256"/>
      <c r="FL132" s="256"/>
      <c r="FM132" s="256"/>
      <c r="FN132" s="256"/>
      <c r="FO132" s="256"/>
      <c r="FP132" s="256"/>
      <c r="FQ132" s="256"/>
      <c r="FR132" s="256"/>
      <c r="FS132" s="256"/>
      <c r="FT132" s="256"/>
      <c r="FU132" s="256"/>
      <c r="FV132" s="256"/>
      <c r="FW132" s="256"/>
      <c r="FX132" s="256"/>
      <c r="FY132" s="256"/>
      <c r="FZ132" s="256"/>
      <c r="GA132" s="256"/>
      <c r="GB132" s="256"/>
      <c r="GC132" s="256"/>
      <c r="GD132" s="256"/>
      <c r="GE132" s="256"/>
      <c r="GF132" s="256"/>
    </row>
    <row r="133" spans="7:188" x14ac:dyDescent="0.25">
      <c r="G133" s="307"/>
      <c r="H133" s="307"/>
      <c r="I133" s="307"/>
      <c r="J133" s="307"/>
      <c r="K133" s="307"/>
      <c r="L133" s="307"/>
      <c r="M133" s="307"/>
      <c r="N133" s="307"/>
      <c r="O133" s="307"/>
      <c r="P133" s="307"/>
      <c r="Q133" s="307"/>
      <c r="R133" s="307"/>
      <c r="S133" s="307"/>
      <c r="T133" s="307"/>
      <c r="U133" s="307"/>
      <c r="V133" s="307"/>
      <c r="W133" s="307"/>
      <c r="X133" s="307"/>
      <c r="Y133" s="307"/>
      <c r="Z133" s="307"/>
      <c r="AA133" s="307"/>
      <c r="AB133" s="307"/>
      <c r="AC133" s="307"/>
      <c r="AD133" s="307"/>
      <c r="AE133" s="307"/>
      <c r="AF133" s="307"/>
      <c r="AG133" s="307"/>
      <c r="AH133" s="307"/>
      <c r="AI133" s="307"/>
      <c r="AJ133" s="307"/>
      <c r="AK133" s="307"/>
      <c r="AL133" s="307"/>
      <c r="AM133" s="307"/>
      <c r="AN133" s="307"/>
      <c r="AO133" s="307"/>
      <c r="AP133" s="307"/>
      <c r="AQ133" s="307"/>
      <c r="AR133" s="307"/>
      <c r="AS133" s="307"/>
      <c r="AT133" s="307"/>
      <c r="AU133" s="307"/>
      <c r="AV133" s="307"/>
      <c r="AW133" s="307"/>
      <c r="AX133" s="307"/>
      <c r="AY133" s="307"/>
      <c r="AZ133" s="307"/>
      <c r="BA133" s="307"/>
      <c r="BB133" s="307"/>
      <c r="BC133" s="307"/>
      <c r="BD133" s="307"/>
      <c r="BE133" s="307"/>
      <c r="BF133" s="307"/>
      <c r="BG133" s="307"/>
      <c r="BH133" s="307"/>
      <c r="BI133" s="307"/>
      <c r="BJ133" s="307"/>
      <c r="BK133" s="307"/>
      <c r="BL133" s="307"/>
      <c r="BM133" s="307"/>
      <c r="BN133" s="307"/>
      <c r="BO133" s="307"/>
      <c r="BP133" s="307"/>
      <c r="BQ133" s="307"/>
      <c r="BR133" s="307"/>
      <c r="BS133" s="307"/>
      <c r="BT133" s="307"/>
      <c r="BU133" s="307"/>
      <c r="BV133" s="307"/>
      <c r="BW133" s="307"/>
      <c r="BX133" s="307"/>
      <c r="BY133" s="307"/>
      <c r="BZ133" s="307"/>
      <c r="CA133" s="307"/>
      <c r="CB133" s="307"/>
      <c r="CC133" s="307"/>
      <c r="CD133" s="307"/>
      <c r="CE133" s="307"/>
      <c r="CF133" s="307"/>
      <c r="CG133" s="307"/>
      <c r="CH133" s="307"/>
      <c r="CI133" s="307"/>
      <c r="CJ133" s="307"/>
      <c r="CK133" s="307"/>
      <c r="CL133" s="307"/>
      <c r="CM133" s="307"/>
      <c r="CN133" s="307"/>
      <c r="CO133" s="307"/>
      <c r="CP133" s="307"/>
      <c r="CQ133" s="307"/>
      <c r="CR133" s="307"/>
      <c r="CS133" s="307"/>
      <c r="CT133" s="307"/>
      <c r="CU133" s="307"/>
      <c r="CV133" s="307"/>
      <c r="CW133" s="307"/>
      <c r="CX133" s="307"/>
      <c r="CY133" s="307"/>
      <c r="CZ133" s="307"/>
      <c r="DA133" s="307"/>
      <c r="DB133" s="307"/>
      <c r="DC133" s="307"/>
      <c r="DD133" s="307"/>
      <c r="DE133" s="307"/>
      <c r="DF133" s="307"/>
      <c r="DG133" s="307"/>
      <c r="DH133" s="307"/>
      <c r="DI133" s="307"/>
      <c r="DJ133" s="307"/>
      <c r="DK133" s="307"/>
      <c r="DL133" s="307"/>
      <c r="DM133" s="307"/>
      <c r="DN133" s="307"/>
      <c r="DO133" s="307"/>
      <c r="DP133" s="307"/>
      <c r="DQ133" s="307"/>
      <c r="DR133" s="307"/>
      <c r="DS133" s="307"/>
      <c r="DT133" s="307"/>
      <c r="DU133" s="307"/>
      <c r="DV133" s="307"/>
      <c r="DW133" s="307"/>
      <c r="DX133" s="307"/>
      <c r="DY133" s="307"/>
      <c r="DZ133" s="307"/>
      <c r="EA133" s="307"/>
      <c r="EB133" s="307"/>
      <c r="EC133" s="307"/>
      <c r="ED133" s="307"/>
      <c r="EE133" s="307"/>
      <c r="EF133" s="307"/>
      <c r="EG133" s="307"/>
      <c r="EH133" s="307"/>
      <c r="EI133" s="307"/>
      <c r="EJ133" s="307"/>
      <c r="EK133" s="307"/>
      <c r="EL133" s="307"/>
      <c r="EM133" s="307"/>
      <c r="EN133" s="307"/>
      <c r="EO133" s="307"/>
      <c r="EP133" s="307"/>
      <c r="EQ133" s="307"/>
      <c r="ER133" s="307"/>
      <c r="ES133" s="307"/>
      <c r="ET133" s="307"/>
      <c r="EU133" s="307"/>
      <c r="EV133" s="307"/>
      <c r="EW133" s="307"/>
      <c r="EX133" s="307"/>
      <c r="EY133" s="307"/>
      <c r="EZ133" s="307"/>
      <c r="FA133" s="307"/>
      <c r="FB133" s="307"/>
      <c r="FC133" s="307"/>
      <c r="FD133" s="307"/>
      <c r="FE133" s="307"/>
      <c r="FF133" s="307"/>
      <c r="FG133" s="307"/>
      <c r="FH133" s="307"/>
      <c r="FI133" s="307"/>
      <c r="FJ133" s="307"/>
      <c r="FK133" s="307"/>
      <c r="FL133" s="307"/>
      <c r="FM133" s="307"/>
      <c r="FN133" s="307"/>
      <c r="FO133" s="307"/>
      <c r="FP133" s="307"/>
      <c r="FQ133" s="307"/>
      <c r="FR133" s="307"/>
      <c r="FS133" s="307"/>
      <c r="FT133" s="307"/>
      <c r="FU133" s="307"/>
      <c r="FV133" s="307"/>
      <c r="FW133" s="307"/>
      <c r="FX133" s="307"/>
      <c r="FY133" s="307"/>
      <c r="FZ133" s="307"/>
      <c r="GA133" s="307"/>
      <c r="GB133" s="307"/>
      <c r="GC133" s="307"/>
      <c r="GD133" s="307"/>
      <c r="GE133" s="307"/>
      <c r="GF133" s="307"/>
    </row>
    <row r="134" spans="7:188" x14ac:dyDescent="0.25">
      <c r="G134" s="256"/>
      <c r="H134" s="256"/>
      <c r="I134" s="256"/>
      <c r="J134" s="256"/>
      <c r="K134" s="256"/>
      <c r="L134" s="256"/>
      <c r="M134" s="256"/>
      <c r="N134" s="256"/>
      <c r="O134" s="256"/>
      <c r="P134" s="256"/>
      <c r="Q134" s="256"/>
      <c r="R134" s="256"/>
      <c r="S134" s="256"/>
      <c r="T134" s="256"/>
      <c r="U134" s="256"/>
      <c r="V134" s="256"/>
      <c r="W134" s="256"/>
      <c r="X134" s="256"/>
      <c r="Y134" s="256"/>
      <c r="Z134" s="256"/>
      <c r="AA134" s="256"/>
      <c r="AB134" s="256"/>
      <c r="AC134" s="256"/>
      <c r="AD134" s="256"/>
      <c r="AE134" s="256"/>
      <c r="AF134" s="256"/>
      <c r="AG134" s="256"/>
      <c r="AH134" s="256"/>
      <c r="AI134" s="256"/>
      <c r="AJ134" s="256"/>
      <c r="AK134" s="256"/>
      <c r="AL134" s="256"/>
      <c r="AM134" s="256"/>
      <c r="AN134" s="256"/>
      <c r="AO134" s="256"/>
      <c r="AP134" s="256"/>
      <c r="AQ134" s="256"/>
      <c r="AR134" s="256"/>
      <c r="AS134" s="256"/>
      <c r="AT134" s="256"/>
      <c r="AU134" s="256"/>
      <c r="AV134" s="256"/>
      <c r="AW134" s="256"/>
      <c r="AX134" s="256"/>
      <c r="AY134" s="256"/>
      <c r="AZ134" s="256"/>
      <c r="BA134" s="256"/>
      <c r="BB134" s="256"/>
      <c r="BC134" s="256"/>
      <c r="BD134" s="256"/>
      <c r="BE134" s="256"/>
      <c r="BF134" s="256"/>
      <c r="BG134" s="256"/>
      <c r="BH134" s="256"/>
      <c r="BI134" s="256"/>
      <c r="BJ134" s="256"/>
      <c r="BK134" s="256"/>
      <c r="BL134" s="256"/>
      <c r="BM134" s="256"/>
      <c r="BN134" s="256"/>
      <c r="BO134" s="256"/>
      <c r="BP134" s="256"/>
      <c r="BQ134" s="256"/>
      <c r="BR134" s="256"/>
      <c r="BS134" s="256"/>
      <c r="BT134" s="256"/>
      <c r="BU134" s="256"/>
      <c r="BV134" s="256"/>
      <c r="BW134" s="256"/>
      <c r="BX134" s="256"/>
      <c r="BY134" s="256"/>
      <c r="BZ134" s="256"/>
      <c r="CA134" s="256"/>
      <c r="CB134" s="256"/>
      <c r="CC134" s="256"/>
      <c r="CD134" s="256"/>
      <c r="CE134" s="256"/>
      <c r="CF134" s="256"/>
      <c r="CG134" s="256"/>
      <c r="CH134" s="256"/>
      <c r="CI134" s="256"/>
      <c r="CJ134" s="256"/>
      <c r="CK134" s="256"/>
      <c r="CL134" s="256"/>
      <c r="CM134" s="256"/>
      <c r="CN134" s="256"/>
      <c r="CO134" s="256"/>
      <c r="CP134" s="256"/>
      <c r="CQ134" s="256"/>
      <c r="CR134" s="256"/>
      <c r="CS134" s="256"/>
      <c r="CT134" s="256"/>
      <c r="CU134" s="256"/>
      <c r="CV134" s="256"/>
      <c r="CW134" s="256"/>
      <c r="CX134" s="256"/>
      <c r="CY134" s="256"/>
      <c r="CZ134" s="256"/>
      <c r="DA134" s="256"/>
      <c r="DB134" s="256"/>
      <c r="DC134" s="256"/>
      <c r="DD134" s="256"/>
      <c r="DE134" s="256"/>
      <c r="DF134" s="256"/>
      <c r="DG134" s="256"/>
      <c r="DH134" s="256"/>
      <c r="DI134" s="256"/>
      <c r="DJ134" s="256"/>
      <c r="DK134" s="256"/>
      <c r="DL134" s="256"/>
      <c r="DM134" s="256"/>
      <c r="DN134" s="256"/>
      <c r="DO134" s="256"/>
      <c r="DP134" s="256"/>
      <c r="DQ134" s="256"/>
      <c r="DR134" s="256"/>
      <c r="DS134" s="256"/>
      <c r="DT134" s="256"/>
      <c r="DU134" s="256"/>
      <c r="DV134" s="256"/>
      <c r="DW134" s="256"/>
      <c r="DX134" s="256"/>
      <c r="DY134" s="256"/>
      <c r="DZ134" s="256"/>
      <c r="EA134" s="256"/>
      <c r="EB134" s="256"/>
      <c r="EC134" s="256"/>
      <c r="ED134" s="256"/>
      <c r="EE134" s="256"/>
      <c r="EF134" s="256"/>
      <c r="EG134" s="256"/>
      <c r="EH134" s="256"/>
      <c r="EI134" s="256"/>
      <c r="EJ134" s="256"/>
      <c r="EK134" s="256"/>
      <c r="EL134" s="256"/>
      <c r="EM134" s="256"/>
      <c r="EN134" s="256"/>
      <c r="EO134" s="256"/>
      <c r="EP134" s="256"/>
      <c r="EQ134" s="256"/>
      <c r="ER134" s="256"/>
      <c r="ES134" s="256"/>
      <c r="ET134" s="256"/>
      <c r="EU134" s="256"/>
      <c r="EV134" s="256"/>
      <c r="EW134" s="256"/>
      <c r="EX134" s="256"/>
      <c r="EY134" s="256"/>
      <c r="EZ134" s="256"/>
      <c r="FA134" s="256"/>
      <c r="FB134" s="256"/>
      <c r="FC134" s="256"/>
      <c r="FD134" s="256"/>
      <c r="FE134" s="256"/>
      <c r="FF134" s="256"/>
      <c r="FG134" s="256"/>
      <c r="FH134" s="256"/>
      <c r="FI134" s="256"/>
      <c r="FJ134" s="256"/>
      <c r="FK134" s="256"/>
      <c r="FL134" s="256"/>
      <c r="FM134" s="256"/>
      <c r="FN134" s="256"/>
      <c r="FO134" s="256"/>
      <c r="FP134" s="256"/>
      <c r="FQ134" s="256"/>
      <c r="FR134" s="256"/>
      <c r="FS134" s="256"/>
      <c r="FT134" s="256"/>
      <c r="FU134" s="256"/>
      <c r="FV134" s="256"/>
      <c r="FW134" s="256"/>
      <c r="FX134" s="256"/>
      <c r="FY134" s="256"/>
      <c r="FZ134" s="256"/>
      <c r="GA134" s="256"/>
      <c r="GB134" s="256"/>
      <c r="GC134" s="256"/>
      <c r="GD134" s="256"/>
      <c r="GE134" s="256"/>
      <c r="GF134" s="256"/>
    </row>
    <row r="135" spans="7:188" x14ac:dyDescent="0.25">
      <c r="G135" s="307"/>
      <c r="H135" s="307"/>
      <c r="I135" s="307"/>
      <c r="J135" s="307"/>
      <c r="K135" s="307"/>
      <c r="L135" s="307"/>
      <c r="M135" s="307"/>
      <c r="N135" s="307"/>
      <c r="O135" s="307"/>
      <c r="P135" s="307"/>
      <c r="Q135" s="307"/>
      <c r="R135" s="307"/>
      <c r="S135" s="307"/>
      <c r="T135" s="307"/>
      <c r="U135" s="307"/>
      <c r="V135" s="307"/>
      <c r="W135" s="307"/>
      <c r="X135" s="307"/>
      <c r="Y135" s="307"/>
      <c r="Z135" s="307"/>
      <c r="AA135" s="307"/>
      <c r="AB135" s="307"/>
      <c r="AC135" s="307"/>
      <c r="AD135" s="307"/>
      <c r="AE135" s="307"/>
      <c r="AF135" s="307"/>
      <c r="AG135" s="307"/>
      <c r="AH135" s="307"/>
      <c r="AI135" s="307"/>
      <c r="AJ135" s="307"/>
      <c r="AK135" s="307"/>
      <c r="AL135" s="307"/>
      <c r="AM135" s="307"/>
      <c r="AN135" s="307"/>
      <c r="AO135" s="307"/>
      <c r="AP135" s="307"/>
      <c r="AQ135" s="307"/>
      <c r="AR135" s="307"/>
      <c r="AS135" s="307"/>
      <c r="AT135" s="307"/>
      <c r="AU135" s="307"/>
      <c r="AV135" s="307"/>
      <c r="AW135" s="307"/>
      <c r="AX135" s="307"/>
      <c r="AY135" s="307"/>
      <c r="AZ135" s="307"/>
      <c r="BA135" s="307"/>
      <c r="BB135" s="307"/>
      <c r="BC135" s="307"/>
      <c r="BD135" s="307"/>
      <c r="BE135" s="307"/>
      <c r="BF135" s="307"/>
      <c r="BG135" s="307"/>
      <c r="BH135" s="307"/>
      <c r="BI135" s="307"/>
      <c r="BJ135" s="307"/>
      <c r="BK135" s="307"/>
      <c r="BL135" s="307"/>
      <c r="BM135" s="307"/>
      <c r="BN135" s="307"/>
      <c r="BO135" s="307"/>
      <c r="BP135" s="307"/>
      <c r="BQ135" s="307"/>
      <c r="BR135" s="307"/>
      <c r="BS135" s="307"/>
      <c r="BT135" s="307"/>
      <c r="BU135" s="307"/>
      <c r="BV135" s="307"/>
      <c r="BW135" s="307"/>
      <c r="BX135" s="307"/>
      <c r="BY135" s="307"/>
      <c r="BZ135" s="307"/>
      <c r="CA135" s="307"/>
      <c r="CB135" s="307"/>
      <c r="CC135" s="307"/>
      <c r="CD135" s="307"/>
      <c r="CE135" s="307"/>
      <c r="CF135" s="307"/>
      <c r="CG135" s="307"/>
      <c r="CH135" s="307"/>
      <c r="CI135" s="307"/>
      <c r="CJ135" s="307"/>
      <c r="CK135" s="307"/>
      <c r="CL135" s="307"/>
      <c r="CM135" s="307"/>
      <c r="CN135" s="307"/>
      <c r="CO135" s="307"/>
      <c r="CP135" s="307"/>
      <c r="CQ135" s="307"/>
      <c r="CR135" s="307"/>
      <c r="CS135" s="307"/>
      <c r="CT135" s="307"/>
      <c r="CU135" s="307"/>
      <c r="CV135" s="307"/>
      <c r="CW135" s="307"/>
      <c r="CX135" s="307"/>
      <c r="CY135" s="307"/>
      <c r="CZ135" s="307"/>
      <c r="DA135" s="307"/>
      <c r="DB135" s="307"/>
      <c r="DC135" s="307"/>
      <c r="DD135" s="307"/>
      <c r="DE135" s="307"/>
      <c r="DF135" s="307"/>
      <c r="DG135" s="307"/>
      <c r="DH135" s="307"/>
      <c r="DI135" s="307"/>
      <c r="DJ135" s="307"/>
      <c r="DK135" s="307"/>
      <c r="DL135" s="307"/>
      <c r="DM135" s="307"/>
      <c r="DN135" s="307"/>
      <c r="DO135" s="307"/>
      <c r="DP135" s="307"/>
      <c r="DQ135" s="307"/>
      <c r="DR135" s="307"/>
      <c r="DS135" s="307"/>
      <c r="DT135" s="307"/>
      <c r="DU135" s="307"/>
      <c r="DV135" s="307"/>
      <c r="DW135" s="307"/>
      <c r="DX135" s="307"/>
      <c r="DY135" s="307"/>
      <c r="DZ135" s="307"/>
      <c r="EA135" s="307"/>
      <c r="EB135" s="307"/>
      <c r="EC135" s="307"/>
      <c r="ED135" s="307"/>
      <c r="EE135" s="307"/>
      <c r="EF135" s="307"/>
      <c r="EG135" s="307"/>
      <c r="EH135" s="307"/>
      <c r="EI135" s="307"/>
      <c r="EJ135" s="307"/>
      <c r="EK135" s="307"/>
      <c r="EL135" s="307"/>
      <c r="EM135" s="307"/>
      <c r="EN135" s="307"/>
      <c r="EO135" s="307"/>
      <c r="EP135" s="307"/>
      <c r="EQ135" s="307"/>
      <c r="ER135" s="307"/>
      <c r="ES135" s="307"/>
      <c r="ET135" s="307"/>
      <c r="EU135" s="307"/>
      <c r="EV135" s="307"/>
      <c r="EW135" s="307"/>
      <c r="EX135" s="307"/>
      <c r="EY135" s="307"/>
      <c r="EZ135" s="307"/>
      <c r="FA135" s="307"/>
      <c r="FB135" s="307"/>
      <c r="FC135" s="307"/>
      <c r="FD135" s="307"/>
      <c r="FE135" s="307"/>
      <c r="FF135" s="307"/>
      <c r="FG135" s="307"/>
      <c r="FH135" s="307"/>
      <c r="FI135" s="307"/>
      <c r="FJ135" s="307"/>
      <c r="FK135" s="307"/>
      <c r="FL135" s="307"/>
      <c r="FM135" s="307"/>
      <c r="FN135" s="307"/>
      <c r="FO135" s="307"/>
      <c r="FP135" s="307"/>
      <c r="FQ135" s="307"/>
      <c r="FR135" s="307"/>
      <c r="FS135" s="307"/>
      <c r="FT135" s="307"/>
      <c r="FU135" s="307"/>
      <c r="FV135" s="307"/>
      <c r="FW135" s="307"/>
      <c r="FX135" s="307"/>
      <c r="FY135" s="307"/>
      <c r="FZ135" s="307"/>
      <c r="GA135" s="307"/>
      <c r="GB135" s="307"/>
      <c r="GC135" s="307"/>
      <c r="GD135" s="307"/>
      <c r="GE135" s="307"/>
      <c r="GF135" s="307"/>
    </row>
    <row r="136" spans="7:188" x14ac:dyDescent="0.25">
      <c r="G136" s="256"/>
      <c r="H136" s="256"/>
      <c r="I136" s="256"/>
      <c r="J136" s="256"/>
      <c r="K136" s="256"/>
      <c r="L136" s="256"/>
      <c r="M136" s="256"/>
      <c r="N136" s="256"/>
      <c r="O136" s="256"/>
      <c r="P136" s="256"/>
      <c r="Q136" s="256"/>
      <c r="R136" s="256"/>
      <c r="S136" s="256"/>
      <c r="T136" s="256"/>
      <c r="U136" s="256"/>
      <c r="V136" s="256"/>
      <c r="W136" s="256"/>
      <c r="X136" s="256"/>
      <c r="Y136" s="256"/>
      <c r="Z136" s="256"/>
      <c r="AA136" s="256"/>
      <c r="AB136" s="256"/>
      <c r="AC136" s="256"/>
      <c r="AD136" s="256"/>
      <c r="AE136" s="256"/>
      <c r="AF136" s="256"/>
      <c r="AG136" s="256"/>
      <c r="AH136" s="256"/>
      <c r="AI136" s="256"/>
      <c r="AJ136" s="256"/>
      <c r="AK136" s="256"/>
      <c r="AL136" s="256"/>
      <c r="AM136" s="256"/>
      <c r="AN136" s="256"/>
      <c r="AO136" s="256"/>
      <c r="AP136" s="256"/>
      <c r="AQ136" s="256"/>
      <c r="AR136" s="256"/>
      <c r="AS136" s="256"/>
      <c r="AT136" s="256"/>
      <c r="AU136" s="256"/>
      <c r="AV136" s="256"/>
      <c r="AW136" s="256"/>
      <c r="AX136" s="256"/>
      <c r="AY136" s="256"/>
      <c r="AZ136" s="256"/>
      <c r="BA136" s="256"/>
      <c r="BB136" s="256"/>
      <c r="BC136" s="256"/>
      <c r="BD136" s="256"/>
      <c r="BE136" s="256"/>
      <c r="BF136" s="256"/>
      <c r="BG136" s="256"/>
      <c r="BH136" s="256"/>
      <c r="BI136" s="256"/>
      <c r="BJ136" s="256"/>
      <c r="BK136" s="256"/>
      <c r="BL136" s="256"/>
      <c r="BM136" s="256"/>
      <c r="BN136" s="256"/>
      <c r="BO136" s="256"/>
      <c r="BP136" s="256"/>
      <c r="BQ136" s="256"/>
      <c r="BR136" s="256"/>
      <c r="BS136" s="256"/>
      <c r="BT136" s="256"/>
      <c r="BU136" s="256"/>
      <c r="BV136" s="256"/>
      <c r="BW136" s="256"/>
      <c r="BX136" s="256"/>
      <c r="BY136" s="256"/>
      <c r="BZ136" s="256"/>
      <c r="CA136" s="256"/>
      <c r="CB136" s="256"/>
      <c r="CC136" s="256"/>
      <c r="CD136" s="256"/>
      <c r="CE136" s="256"/>
      <c r="CF136" s="256"/>
      <c r="CG136" s="256"/>
      <c r="CH136" s="256"/>
      <c r="CI136" s="256"/>
      <c r="CJ136" s="256"/>
      <c r="CK136" s="256"/>
      <c r="CL136" s="256"/>
      <c r="CM136" s="256"/>
      <c r="CN136" s="256"/>
      <c r="CO136" s="256"/>
      <c r="CP136" s="256"/>
      <c r="CQ136" s="256"/>
      <c r="CR136" s="256"/>
      <c r="CS136" s="256"/>
      <c r="CT136" s="256"/>
      <c r="CU136" s="256"/>
      <c r="CV136" s="256"/>
      <c r="CW136" s="256"/>
      <c r="CX136" s="256"/>
      <c r="CY136" s="256"/>
      <c r="CZ136" s="256"/>
      <c r="DA136" s="256"/>
      <c r="DB136" s="256"/>
      <c r="DC136" s="256"/>
      <c r="DD136" s="256"/>
      <c r="DE136" s="256"/>
      <c r="DF136" s="256"/>
      <c r="DG136" s="256"/>
      <c r="DH136" s="256"/>
      <c r="DI136" s="256"/>
      <c r="DJ136" s="256"/>
      <c r="DK136" s="256"/>
      <c r="DL136" s="256"/>
      <c r="DM136" s="256"/>
      <c r="DN136" s="256"/>
      <c r="DO136" s="256"/>
      <c r="DP136" s="256"/>
      <c r="DQ136" s="256"/>
      <c r="DR136" s="256"/>
      <c r="DS136" s="256"/>
      <c r="DT136" s="256"/>
      <c r="DU136" s="256"/>
      <c r="DV136" s="256"/>
      <c r="DW136" s="256"/>
      <c r="DX136" s="256"/>
      <c r="DY136" s="256"/>
      <c r="DZ136" s="256"/>
      <c r="EA136" s="256"/>
      <c r="EB136" s="256"/>
      <c r="EC136" s="256"/>
      <c r="ED136" s="256"/>
      <c r="EE136" s="256"/>
      <c r="EF136" s="256"/>
      <c r="EG136" s="256"/>
      <c r="EH136" s="256"/>
      <c r="EI136" s="256"/>
      <c r="EJ136" s="256"/>
      <c r="EK136" s="256"/>
      <c r="EL136" s="256"/>
      <c r="EM136" s="256"/>
      <c r="EN136" s="256"/>
      <c r="EO136" s="256"/>
      <c r="EP136" s="256"/>
      <c r="EQ136" s="256"/>
      <c r="ER136" s="256"/>
      <c r="ES136" s="256"/>
      <c r="ET136" s="256"/>
      <c r="EU136" s="256"/>
      <c r="EV136" s="256"/>
      <c r="EW136" s="256"/>
      <c r="EX136" s="256"/>
      <c r="EY136" s="256"/>
      <c r="EZ136" s="256"/>
      <c r="FA136" s="256"/>
      <c r="FB136" s="256"/>
      <c r="FC136" s="256"/>
      <c r="FD136" s="256"/>
      <c r="FE136" s="256"/>
      <c r="FF136" s="256"/>
      <c r="FG136" s="256"/>
      <c r="FH136" s="256"/>
      <c r="FI136" s="256"/>
      <c r="FJ136" s="256"/>
      <c r="FK136" s="256"/>
      <c r="FL136" s="256"/>
      <c r="FM136" s="256"/>
      <c r="FN136" s="256"/>
      <c r="FO136" s="256"/>
      <c r="FP136" s="256"/>
      <c r="FQ136" s="256"/>
      <c r="FR136" s="256"/>
      <c r="FS136" s="256"/>
      <c r="FT136" s="256"/>
      <c r="FU136" s="256"/>
      <c r="FV136" s="256"/>
      <c r="FW136" s="256"/>
      <c r="FX136" s="256"/>
      <c r="FY136" s="256"/>
      <c r="FZ136" s="256"/>
      <c r="GA136" s="256"/>
      <c r="GB136" s="256"/>
      <c r="GC136" s="256"/>
      <c r="GD136" s="256"/>
      <c r="GE136" s="256"/>
      <c r="GF136" s="256"/>
    </row>
    <row r="137" spans="7:188" x14ac:dyDescent="0.25">
      <c r="G137" s="307"/>
      <c r="H137" s="307"/>
      <c r="I137" s="307"/>
      <c r="J137" s="307"/>
      <c r="K137" s="307"/>
      <c r="L137" s="307"/>
      <c r="M137" s="307"/>
      <c r="N137" s="307"/>
      <c r="O137" s="307"/>
      <c r="P137" s="307"/>
      <c r="Q137" s="307"/>
      <c r="R137" s="307"/>
      <c r="S137" s="307"/>
      <c r="T137" s="307"/>
      <c r="U137" s="307"/>
      <c r="V137" s="307"/>
      <c r="W137" s="307"/>
      <c r="X137" s="307"/>
      <c r="Y137" s="307"/>
      <c r="Z137" s="307"/>
      <c r="AA137" s="307"/>
      <c r="AB137" s="307"/>
      <c r="AC137" s="307"/>
      <c r="AD137" s="307"/>
      <c r="AE137" s="307"/>
      <c r="AF137" s="307"/>
      <c r="AG137" s="307"/>
      <c r="AH137" s="307"/>
      <c r="AI137" s="307"/>
      <c r="AJ137" s="307"/>
      <c r="AK137" s="307"/>
      <c r="AL137" s="307"/>
      <c r="AM137" s="307"/>
      <c r="AN137" s="307"/>
      <c r="AO137" s="307"/>
      <c r="AP137" s="307"/>
      <c r="AQ137" s="307"/>
      <c r="AR137" s="307"/>
      <c r="AS137" s="307"/>
      <c r="AT137" s="307"/>
      <c r="AU137" s="307"/>
      <c r="AV137" s="307"/>
      <c r="AW137" s="307"/>
      <c r="AX137" s="307"/>
      <c r="AY137" s="307"/>
      <c r="AZ137" s="307"/>
      <c r="BA137" s="307"/>
      <c r="BB137" s="307"/>
      <c r="BC137" s="307"/>
      <c r="BD137" s="307"/>
      <c r="BE137" s="307"/>
      <c r="BF137" s="307"/>
      <c r="BG137" s="307"/>
      <c r="BH137" s="307"/>
      <c r="BI137" s="307"/>
      <c r="BJ137" s="307"/>
      <c r="BK137" s="307"/>
      <c r="BL137" s="307"/>
      <c r="BM137" s="307"/>
      <c r="BN137" s="307"/>
      <c r="BO137" s="307"/>
      <c r="BP137" s="307"/>
      <c r="BQ137" s="307"/>
      <c r="BR137" s="307"/>
      <c r="BS137" s="307"/>
      <c r="BT137" s="307"/>
      <c r="BU137" s="307"/>
      <c r="BV137" s="307"/>
      <c r="BW137" s="307"/>
      <c r="BX137" s="307"/>
      <c r="BY137" s="307"/>
      <c r="BZ137" s="307"/>
      <c r="CA137" s="307"/>
      <c r="CB137" s="307"/>
      <c r="CC137" s="307"/>
      <c r="CD137" s="307"/>
      <c r="CE137" s="307"/>
      <c r="CF137" s="307"/>
      <c r="CG137" s="307"/>
      <c r="CH137" s="307"/>
      <c r="CI137" s="307"/>
      <c r="CJ137" s="307"/>
      <c r="CK137" s="307"/>
      <c r="CL137" s="307"/>
      <c r="CM137" s="307"/>
      <c r="CN137" s="307"/>
      <c r="CO137" s="307"/>
      <c r="CP137" s="307"/>
      <c r="CQ137" s="307"/>
      <c r="CR137" s="307"/>
      <c r="CS137" s="307"/>
      <c r="CT137" s="307"/>
      <c r="CU137" s="307"/>
      <c r="CV137" s="307"/>
      <c r="CW137" s="307"/>
      <c r="CX137" s="307"/>
      <c r="CY137" s="307"/>
      <c r="CZ137" s="307"/>
      <c r="DA137" s="307"/>
      <c r="DB137" s="307"/>
      <c r="DC137" s="307"/>
      <c r="DD137" s="307"/>
      <c r="DE137" s="307"/>
      <c r="DF137" s="307"/>
      <c r="DG137" s="307"/>
      <c r="DH137" s="307"/>
      <c r="DI137" s="307"/>
      <c r="DJ137" s="307"/>
      <c r="DK137" s="307"/>
      <c r="DL137" s="307"/>
      <c r="DM137" s="307"/>
      <c r="DN137" s="307"/>
      <c r="DO137" s="307"/>
      <c r="DP137" s="307"/>
      <c r="DQ137" s="307"/>
      <c r="DR137" s="307"/>
      <c r="DS137" s="307"/>
      <c r="DT137" s="307"/>
      <c r="DU137" s="307"/>
      <c r="DV137" s="307"/>
      <c r="DW137" s="307"/>
      <c r="DX137" s="307"/>
      <c r="DY137" s="307"/>
      <c r="DZ137" s="307"/>
      <c r="EA137" s="307"/>
      <c r="EB137" s="307"/>
      <c r="EC137" s="307"/>
      <c r="ED137" s="307"/>
      <c r="EE137" s="307"/>
      <c r="EF137" s="307"/>
      <c r="EG137" s="307"/>
      <c r="EH137" s="307"/>
      <c r="EI137" s="307"/>
      <c r="EJ137" s="307"/>
      <c r="EK137" s="307"/>
      <c r="EL137" s="307"/>
      <c r="EM137" s="307"/>
      <c r="EN137" s="307"/>
      <c r="EO137" s="307"/>
      <c r="EP137" s="307"/>
      <c r="EQ137" s="307"/>
      <c r="ER137" s="307"/>
      <c r="ES137" s="307"/>
      <c r="ET137" s="307"/>
      <c r="EU137" s="307"/>
      <c r="EV137" s="307"/>
      <c r="EW137" s="307"/>
      <c r="EX137" s="307"/>
      <c r="EY137" s="307"/>
      <c r="EZ137" s="307"/>
      <c r="FA137" s="307"/>
      <c r="FB137" s="307"/>
      <c r="FC137" s="307"/>
      <c r="FD137" s="307"/>
      <c r="FE137" s="307"/>
      <c r="FF137" s="307"/>
      <c r="FG137" s="307"/>
      <c r="FH137" s="307"/>
      <c r="FI137" s="307"/>
      <c r="FJ137" s="307"/>
      <c r="FK137" s="307"/>
      <c r="FL137" s="307"/>
      <c r="FM137" s="307"/>
      <c r="FN137" s="307"/>
      <c r="FO137" s="307"/>
      <c r="FP137" s="307"/>
      <c r="FQ137" s="307"/>
      <c r="FR137" s="307"/>
      <c r="FS137" s="307"/>
      <c r="FT137" s="307"/>
      <c r="FU137" s="307"/>
      <c r="FV137" s="307"/>
      <c r="FW137" s="307"/>
      <c r="FX137" s="307"/>
      <c r="FY137" s="307"/>
      <c r="FZ137" s="307"/>
      <c r="GA137" s="307"/>
      <c r="GB137" s="307"/>
      <c r="GC137" s="307"/>
      <c r="GD137" s="307"/>
      <c r="GE137" s="307"/>
      <c r="GF137" s="307"/>
    </row>
    <row r="138" spans="7:188" x14ac:dyDescent="0.25">
      <c r="G138" s="256"/>
      <c r="H138" s="256"/>
      <c r="I138" s="256"/>
      <c r="J138" s="256"/>
      <c r="K138" s="256"/>
      <c r="L138" s="256"/>
      <c r="M138" s="256"/>
      <c r="N138" s="256"/>
      <c r="O138" s="256"/>
      <c r="P138" s="256"/>
      <c r="Q138" s="256"/>
      <c r="R138" s="256"/>
      <c r="S138" s="256"/>
      <c r="T138" s="256"/>
      <c r="U138" s="256"/>
      <c r="V138" s="256"/>
      <c r="W138" s="256"/>
      <c r="X138" s="256"/>
      <c r="Y138" s="256"/>
      <c r="Z138" s="256"/>
      <c r="AA138" s="256"/>
      <c r="AB138" s="256"/>
      <c r="AC138" s="256"/>
      <c r="AD138" s="256"/>
      <c r="AE138" s="256"/>
      <c r="AF138" s="256"/>
      <c r="AG138" s="256"/>
      <c r="AH138" s="256"/>
      <c r="AI138" s="256"/>
      <c r="AJ138" s="256"/>
      <c r="AK138" s="256"/>
      <c r="AL138" s="256"/>
      <c r="AM138" s="256"/>
      <c r="AN138" s="256"/>
      <c r="AO138" s="256"/>
      <c r="AP138" s="256"/>
      <c r="AQ138" s="256"/>
      <c r="AR138" s="256"/>
      <c r="AS138" s="256"/>
      <c r="AT138" s="256"/>
      <c r="AU138" s="256"/>
      <c r="AV138" s="256"/>
      <c r="AW138" s="256"/>
      <c r="AX138" s="256"/>
      <c r="AY138" s="256"/>
      <c r="AZ138" s="256"/>
      <c r="BA138" s="256"/>
      <c r="BB138" s="256"/>
      <c r="BC138" s="256"/>
      <c r="BD138" s="256"/>
      <c r="BE138" s="256"/>
      <c r="BF138" s="256"/>
      <c r="BG138" s="256"/>
      <c r="BH138" s="256"/>
      <c r="BI138" s="256"/>
      <c r="BJ138" s="256"/>
      <c r="BK138" s="256"/>
      <c r="BL138" s="256"/>
      <c r="BM138" s="256"/>
      <c r="BN138" s="256"/>
      <c r="BO138" s="256"/>
      <c r="BP138" s="256"/>
      <c r="BQ138" s="256"/>
      <c r="BR138" s="256"/>
      <c r="BS138" s="256"/>
      <c r="BT138" s="256"/>
      <c r="BU138" s="256"/>
      <c r="BV138" s="256"/>
      <c r="BW138" s="256"/>
      <c r="BX138" s="256"/>
      <c r="BY138" s="256"/>
      <c r="BZ138" s="256"/>
      <c r="CA138" s="256"/>
      <c r="CB138" s="256"/>
      <c r="CC138" s="256"/>
      <c r="CD138" s="256"/>
      <c r="CE138" s="256"/>
      <c r="CF138" s="256"/>
      <c r="CG138" s="256"/>
      <c r="CH138" s="256"/>
      <c r="CI138" s="256"/>
      <c r="CJ138" s="256"/>
      <c r="CK138" s="256"/>
      <c r="CL138" s="256"/>
      <c r="CM138" s="256"/>
      <c r="CN138" s="256"/>
      <c r="CO138" s="256"/>
      <c r="CP138" s="256"/>
      <c r="CQ138" s="256"/>
      <c r="CR138" s="256"/>
      <c r="CS138" s="256"/>
      <c r="CT138" s="256"/>
      <c r="CU138" s="256"/>
      <c r="CV138" s="256"/>
      <c r="CW138" s="256"/>
      <c r="CX138" s="256"/>
      <c r="CY138" s="256"/>
      <c r="CZ138" s="256"/>
      <c r="DA138" s="256"/>
      <c r="DB138" s="256"/>
      <c r="DC138" s="256"/>
      <c r="DD138" s="256"/>
      <c r="DE138" s="256"/>
      <c r="DF138" s="256"/>
      <c r="DG138" s="256"/>
      <c r="DH138" s="256"/>
      <c r="DI138" s="256"/>
      <c r="DJ138" s="256"/>
      <c r="DK138" s="256"/>
      <c r="DL138" s="256"/>
      <c r="DM138" s="256"/>
      <c r="DN138" s="256"/>
      <c r="DO138" s="256"/>
      <c r="DP138" s="256"/>
      <c r="DQ138" s="256"/>
      <c r="DR138" s="256"/>
      <c r="DS138" s="256"/>
      <c r="DT138" s="256"/>
      <c r="DU138" s="256"/>
      <c r="DV138" s="256"/>
      <c r="DW138" s="256"/>
      <c r="DX138" s="256"/>
      <c r="DY138" s="256"/>
      <c r="DZ138" s="256"/>
      <c r="EA138" s="256"/>
      <c r="EB138" s="256"/>
      <c r="EC138" s="256"/>
      <c r="ED138" s="256"/>
      <c r="EE138" s="256"/>
      <c r="EF138" s="256"/>
      <c r="EG138" s="256"/>
      <c r="EH138" s="256"/>
      <c r="EI138" s="256"/>
      <c r="EJ138" s="256"/>
      <c r="EK138" s="256"/>
      <c r="EL138" s="256"/>
      <c r="EM138" s="256"/>
      <c r="EN138" s="256"/>
      <c r="EO138" s="256"/>
      <c r="EP138" s="256"/>
      <c r="EQ138" s="256"/>
      <c r="ER138" s="256"/>
      <c r="ES138" s="256"/>
      <c r="ET138" s="256"/>
      <c r="EU138" s="256"/>
      <c r="EV138" s="256"/>
      <c r="EW138" s="256"/>
      <c r="EX138" s="256"/>
      <c r="EY138" s="256"/>
      <c r="EZ138" s="256"/>
      <c r="FA138" s="256"/>
      <c r="FB138" s="256"/>
      <c r="FC138" s="256"/>
      <c r="FD138" s="256"/>
      <c r="FE138" s="256"/>
      <c r="FF138" s="256"/>
      <c r="FG138" s="256"/>
      <c r="FH138" s="256"/>
      <c r="FI138" s="256"/>
      <c r="FJ138" s="256"/>
      <c r="FK138" s="256"/>
      <c r="FL138" s="256"/>
      <c r="FM138" s="256"/>
      <c r="FN138" s="256"/>
      <c r="FO138" s="256"/>
      <c r="FP138" s="256"/>
      <c r="FQ138" s="256"/>
      <c r="FR138" s="256"/>
      <c r="FS138" s="256"/>
      <c r="FT138" s="256"/>
      <c r="FU138" s="256"/>
      <c r="FV138" s="256"/>
      <c r="FW138" s="256"/>
      <c r="FX138" s="256"/>
      <c r="FY138" s="256"/>
      <c r="FZ138" s="256"/>
      <c r="GA138" s="256"/>
      <c r="GB138" s="256"/>
      <c r="GC138" s="256"/>
      <c r="GD138" s="256"/>
      <c r="GE138" s="256"/>
      <c r="GF138" s="256"/>
    </row>
    <row r="139" spans="7:188" x14ac:dyDescent="0.25">
      <c r="G139" s="307"/>
      <c r="H139" s="307"/>
      <c r="I139" s="307"/>
      <c r="J139" s="307"/>
      <c r="K139" s="307"/>
      <c r="L139" s="307"/>
      <c r="M139" s="307"/>
      <c r="N139" s="307"/>
      <c r="O139" s="307"/>
      <c r="P139" s="307"/>
      <c r="Q139" s="307"/>
      <c r="R139" s="307"/>
      <c r="S139" s="307"/>
      <c r="T139" s="307"/>
      <c r="U139" s="307"/>
      <c r="V139" s="307"/>
      <c r="W139" s="307"/>
      <c r="X139" s="307"/>
      <c r="Y139" s="307"/>
      <c r="Z139" s="307"/>
      <c r="AA139" s="307"/>
      <c r="AB139" s="307"/>
      <c r="AC139" s="307"/>
      <c r="AD139" s="307"/>
      <c r="AE139" s="307"/>
      <c r="AF139" s="307"/>
      <c r="AG139" s="307"/>
      <c r="AH139" s="307"/>
      <c r="AI139" s="307"/>
      <c r="AJ139" s="307"/>
      <c r="AK139" s="307"/>
      <c r="AL139" s="307"/>
      <c r="AM139" s="307"/>
      <c r="AN139" s="307"/>
      <c r="AO139" s="307"/>
      <c r="AP139" s="307"/>
      <c r="AQ139" s="307"/>
      <c r="AR139" s="307"/>
      <c r="AS139" s="307"/>
      <c r="AT139" s="307"/>
      <c r="AU139" s="307"/>
      <c r="AV139" s="307"/>
      <c r="AW139" s="307"/>
      <c r="AX139" s="307"/>
      <c r="AY139" s="307"/>
      <c r="AZ139" s="307"/>
      <c r="BA139" s="307"/>
      <c r="BB139" s="307"/>
      <c r="BC139" s="307"/>
      <c r="BD139" s="307"/>
      <c r="BE139" s="307"/>
      <c r="BF139" s="307"/>
      <c r="BG139" s="307"/>
      <c r="BH139" s="307"/>
      <c r="BI139" s="307"/>
      <c r="BJ139" s="307"/>
      <c r="BK139" s="307"/>
      <c r="BL139" s="307"/>
      <c r="BM139" s="307"/>
      <c r="BN139" s="307"/>
      <c r="BO139" s="307"/>
      <c r="BP139" s="307"/>
      <c r="BQ139" s="307"/>
      <c r="BR139" s="307"/>
      <c r="BS139" s="307"/>
      <c r="BT139" s="307"/>
      <c r="BU139" s="307"/>
      <c r="BV139" s="307"/>
      <c r="BW139" s="307"/>
      <c r="BX139" s="307"/>
      <c r="BY139" s="307"/>
      <c r="BZ139" s="307"/>
      <c r="CA139" s="307"/>
      <c r="CB139" s="307"/>
      <c r="CC139" s="307"/>
      <c r="CD139" s="307"/>
      <c r="CE139" s="307"/>
      <c r="CF139" s="307"/>
      <c r="CG139" s="307"/>
      <c r="CH139" s="307"/>
      <c r="CI139" s="307"/>
      <c r="CJ139" s="307"/>
      <c r="CK139" s="307"/>
      <c r="CL139" s="307"/>
      <c r="CM139" s="307"/>
      <c r="CN139" s="307"/>
      <c r="CO139" s="307"/>
      <c r="CP139" s="307"/>
      <c r="CQ139" s="307"/>
      <c r="CR139" s="307"/>
      <c r="CS139" s="307"/>
      <c r="CT139" s="307"/>
      <c r="CU139" s="307"/>
      <c r="CV139" s="307"/>
      <c r="CW139" s="307"/>
      <c r="CX139" s="307"/>
      <c r="CY139" s="307"/>
      <c r="CZ139" s="307"/>
      <c r="DA139" s="307"/>
      <c r="DB139" s="307"/>
      <c r="DC139" s="307"/>
      <c r="DD139" s="307"/>
      <c r="DE139" s="307"/>
      <c r="DF139" s="307"/>
      <c r="DG139" s="307"/>
      <c r="DH139" s="307"/>
      <c r="DI139" s="307"/>
      <c r="DJ139" s="307"/>
      <c r="DK139" s="307"/>
      <c r="DL139" s="307"/>
      <c r="DM139" s="307"/>
      <c r="DN139" s="307"/>
      <c r="DO139" s="307"/>
      <c r="DP139" s="307"/>
      <c r="DQ139" s="307"/>
      <c r="DR139" s="307"/>
      <c r="DS139" s="307"/>
      <c r="DT139" s="307"/>
      <c r="DU139" s="307"/>
      <c r="DV139" s="307"/>
      <c r="DW139" s="307"/>
      <c r="DX139" s="307"/>
      <c r="DY139" s="307"/>
      <c r="DZ139" s="307"/>
      <c r="EA139" s="307"/>
      <c r="EB139" s="307"/>
      <c r="EC139" s="307"/>
      <c r="ED139" s="307"/>
      <c r="EE139" s="307"/>
      <c r="EF139" s="307"/>
      <c r="EG139" s="307"/>
      <c r="EH139" s="307"/>
      <c r="EI139" s="307"/>
      <c r="EJ139" s="307"/>
      <c r="EK139" s="307"/>
      <c r="EL139" s="307"/>
      <c r="EM139" s="307"/>
      <c r="EN139" s="307"/>
      <c r="EO139" s="307"/>
      <c r="EP139" s="307"/>
      <c r="EQ139" s="307"/>
      <c r="ER139" s="307"/>
      <c r="ES139" s="307"/>
      <c r="ET139" s="307"/>
      <c r="EU139" s="307"/>
      <c r="EV139" s="307"/>
      <c r="EW139" s="307"/>
      <c r="EX139" s="307"/>
      <c r="EY139" s="307"/>
      <c r="EZ139" s="307"/>
      <c r="FA139" s="307"/>
      <c r="FB139" s="307"/>
      <c r="FC139" s="307"/>
      <c r="FD139" s="307"/>
      <c r="FE139" s="307"/>
      <c r="FF139" s="307"/>
      <c r="FG139" s="307"/>
      <c r="FH139" s="307"/>
      <c r="FI139" s="307"/>
      <c r="FJ139" s="307"/>
      <c r="FK139" s="307"/>
      <c r="FL139" s="307"/>
      <c r="FM139" s="307"/>
      <c r="FN139" s="307"/>
      <c r="FO139" s="307"/>
      <c r="FP139" s="307"/>
      <c r="FQ139" s="307"/>
      <c r="FR139" s="307"/>
      <c r="FS139" s="307"/>
      <c r="FT139" s="307"/>
      <c r="FU139" s="307"/>
      <c r="FV139" s="307"/>
      <c r="FW139" s="307"/>
      <c r="FX139" s="307"/>
      <c r="FY139" s="307"/>
      <c r="FZ139" s="307"/>
      <c r="GA139" s="307"/>
      <c r="GB139" s="307"/>
      <c r="GC139" s="307"/>
      <c r="GD139" s="307"/>
      <c r="GE139" s="307"/>
      <c r="GF139" s="307"/>
    </row>
    <row r="140" spans="7:188" x14ac:dyDescent="0.25">
      <c r="G140" s="256"/>
      <c r="H140" s="256"/>
      <c r="I140" s="256"/>
      <c r="J140" s="256"/>
      <c r="K140" s="256"/>
      <c r="L140" s="256"/>
      <c r="M140" s="256"/>
      <c r="N140" s="256"/>
      <c r="O140" s="256"/>
      <c r="P140" s="256"/>
      <c r="Q140" s="256"/>
      <c r="R140" s="256"/>
      <c r="S140" s="256"/>
      <c r="T140" s="256"/>
      <c r="U140" s="256"/>
      <c r="V140" s="256"/>
      <c r="W140" s="256"/>
      <c r="X140" s="256"/>
      <c r="Y140" s="256"/>
      <c r="Z140" s="256"/>
      <c r="AA140" s="256"/>
      <c r="AB140" s="256"/>
      <c r="AC140" s="256"/>
      <c r="AD140" s="256"/>
      <c r="AE140" s="256"/>
      <c r="AF140" s="256"/>
      <c r="AG140" s="256"/>
      <c r="AH140" s="256"/>
      <c r="AI140" s="256"/>
      <c r="AJ140" s="256"/>
      <c r="AK140" s="256"/>
      <c r="AL140" s="256"/>
      <c r="AM140" s="256"/>
      <c r="AN140" s="256"/>
      <c r="AO140" s="256"/>
      <c r="AP140" s="256"/>
      <c r="AQ140" s="256"/>
      <c r="AR140" s="256"/>
      <c r="AS140" s="256"/>
      <c r="AT140" s="256"/>
      <c r="AU140" s="256"/>
      <c r="AV140" s="256"/>
      <c r="AW140" s="256"/>
      <c r="AX140" s="256"/>
      <c r="AY140" s="256"/>
      <c r="AZ140" s="256"/>
      <c r="BA140" s="256"/>
      <c r="BB140" s="256"/>
      <c r="BC140" s="256"/>
      <c r="BD140" s="256"/>
      <c r="BE140" s="256"/>
      <c r="BF140" s="256"/>
      <c r="BG140" s="256"/>
      <c r="BH140" s="256"/>
      <c r="BI140" s="256"/>
      <c r="BJ140" s="256"/>
      <c r="BK140" s="256"/>
      <c r="BL140" s="256"/>
      <c r="BM140" s="256"/>
      <c r="BN140" s="256"/>
      <c r="BO140" s="256"/>
      <c r="BP140" s="256"/>
      <c r="BQ140" s="256"/>
      <c r="BR140" s="256"/>
      <c r="BS140" s="256"/>
      <c r="BT140" s="256"/>
      <c r="BU140" s="256"/>
      <c r="BV140" s="256"/>
      <c r="BW140" s="256"/>
      <c r="BX140" s="256"/>
      <c r="BY140" s="256"/>
      <c r="BZ140" s="256"/>
      <c r="CA140" s="256"/>
      <c r="CB140" s="256"/>
      <c r="CC140" s="256"/>
      <c r="CD140" s="256"/>
      <c r="CE140" s="256"/>
      <c r="CF140" s="256"/>
      <c r="CG140" s="256"/>
      <c r="CH140" s="256"/>
      <c r="CI140" s="256"/>
      <c r="CJ140" s="256"/>
      <c r="CK140" s="256"/>
      <c r="CL140" s="256"/>
      <c r="CM140" s="256"/>
      <c r="CN140" s="256"/>
      <c r="CO140" s="256"/>
      <c r="CP140" s="256"/>
      <c r="CQ140" s="256"/>
      <c r="CR140" s="256"/>
      <c r="CS140" s="256"/>
      <c r="CT140" s="256"/>
      <c r="CU140" s="256"/>
      <c r="CV140" s="256"/>
      <c r="CW140" s="256"/>
      <c r="CX140" s="256"/>
      <c r="CY140" s="256"/>
      <c r="CZ140" s="256"/>
      <c r="DA140" s="256"/>
      <c r="DB140" s="256"/>
      <c r="DC140" s="256"/>
      <c r="DD140" s="256"/>
      <c r="DE140" s="256"/>
      <c r="DF140" s="256"/>
      <c r="DG140" s="256"/>
      <c r="DH140" s="256"/>
      <c r="DI140" s="256"/>
      <c r="DJ140" s="256"/>
      <c r="DK140" s="256"/>
      <c r="DL140" s="256"/>
      <c r="DM140" s="256"/>
      <c r="DN140" s="256"/>
      <c r="DO140" s="256"/>
      <c r="DP140" s="256"/>
      <c r="DQ140" s="256"/>
      <c r="DR140" s="256"/>
      <c r="DS140" s="256"/>
      <c r="DT140" s="256"/>
      <c r="DU140" s="256"/>
      <c r="DV140" s="256"/>
      <c r="DW140" s="256"/>
      <c r="DX140" s="256"/>
      <c r="DY140" s="256"/>
      <c r="DZ140" s="256"/>
      <c r="EA140" s="256"/>
      <c r="EB140" s="256"/>
      <c r="EC140" s="256"/>
      <c r="ED140" s="256"/>
      <c r="EE140" s="256"/>
      <c r="EF140" s="256"/>
      <c r="EG140" s="256"/>
      <c r="EH140" s="256"/>
      <c r="EI140" s="256"/>
      <c r="EJ140" s="256"/>
      <c r="EK140" s="256"/>
      <c r="EL140" s="256"/>
      <c r="EM140" s="256"/>
      <c r="EN140" s="256"/>
      <c r="EO140" s="256"/>
      <c r="EP140" s="256"/>
      <c r="EQ140" s="256"/>
      <c r="ER140" s="256"/>
      <c r="ES140" s="256"/>
      <c r="ET140" s="256"/>
      <c r="EU140" s="256"/>
      <c r="EV140" s="256"/>
      <c r="EW140" s="256"/>
      <c r="EX140" s="256"/>
      <c r="EY140" s="256"/>
      <c r="EZ140" s="256"/>
      <c r="FA140" s="256"/>
      <c r="FB140" s="256"/>
      <c r="FC140" s="256"/>
      <c r="FD140" s="256"/>
      <c r="FE140" s="256"/>
      <c r="FF140" s="256"/>
      <c r="FG140" s="256"/>
      <c r="FH140" s="256"/>
      <c r="FI140" s="256"/>
      <c r="FJ140" s="256"/>
      <c r="FK140" s="256"/>
      <c r="FL140" s="256"/>
      <c r="FM140" s="256"/>
      <c r="FN140" s="256"/>
      <c r="FO140" s="256"/>
      <c r="FP140" s="256"/>
      <c r="FQ140" s="256"/>
      <c r="FR140" s="256"/>
      <c r="FS140" s="256"/>
      <c r="FT140" s="256"/>
      <c r="FU140" s="256"/>
      <c r="FV140" s="256"/>
      <c r="FW140" s="256"/>
      <c r="FX140" s="256"/>
      <c r="FY140" s="256"/>
      <c r="FZ140" s="256"/>
      <c r="GA140" s="256"/>
      <c r="GB140" s="256"/>
      <c r="GC140" s="256"/>
      <c r="GD140" s="256"/>
      <c r="GE140" s="256"/>
      <c r="GF140" s="256"/>
    </row>
    <row r="141" spans="7:188" x14ac:dyDescent="0.25">
      <c r="G141" s="307"/>
      <c r="H141" s="307"/>
      <c r="I141" s="307"/>
      <c r="J141" s="307"/>
      <c r="K141" s="307"/>
      <c r="L141" s="307"/>
      <c r="M141" s="307"/>
      <c r="N141" s="307"/>
      <c r="O141" s="307"/>
      <c r="P141" s="307"/>
      <c r="Q141" s="307"/>
      <c r="R141" s="307"/>
      <c r="S141" s="307"/>
      <c r="T141" s="307"/>
      <c r="U141" s="307"/>
      <c r="V141" s="307"/>
      <c r="W141" s="307"/>
      <c r="X141" s="307"/>
      <c r="Y141" s="307"/>
      <c r="Z141" s="307"/>
      <c r="AA141" s="307"/>
      <c r="AB141" s="307"/>
      <c r="AC141" s="307"/>
      <c r="AD141" s="307"/>
      <c r="AE141" s="307"/>
      <c r="AF141" s="307"/>
      <c r="AG141" s="307"/>
      <c r="AH141" s="307"/>
      <c r="AI141" s="307"/>
      <c r="AJ141" s="307"/>
      <c r="AK141" s="307"/>
      <c r="AL141" s="307"/>
      <c r="AM141" s="307"/>
      <c r="AN141" s="307"/>
      <c r="AO141" s="307"/>
      <c r="AP141" s="307"/>
      <c r="AQ141" s="307"/>
      <c r="AR141" s="307"/>
      <c r="AS141" s="307"/>
      <c r="AT141" s="307"/>
      <c r="AU141" s="307"/>
      <c r="AV141" s="307"/>
      <c r="AW141" s="307"/>
      <c r="AX141" s="307"/>
      <c r="AY141" s="307"/>
      <c r="AZ141" s="307"/>
      <c r="BA141" s="307"/>
      <c r="BB141" s="307"/>
      <c r="BC141" s="307"/>
      <c r="BD141" s="307"/>
      <c r="BE141" s="307"/>
      <c r="BF141" s="307"/>
      <c r="BG141" s="307"/>
      <c r="BH141" s="307"/>
      <c r="BI141" s="307"/>
      <c r="BJ141" s="307"/>
      <c r="BK141" s="307"/>
      <c r="BL141" s="307"/>
      <c r="BM141" s="307"/>
      <c r="BN141" s="307"/>
      <c r="BO141" s="307"/>
      <c r="BP141" s="307"/>
      <c r="BQ141" s="307"/>
      <c r="BR141" s="307"/>
      <c r="BS141" s="307"/>
      <c r="BT141" s="307"/>
      <c r="BU141" s="307"/>
      <c r="BV141" s="307"/>
      <c r="BW141" s="307"/>
      <c r="BX141" s="307"/>
      <c r="BY141" s="307"/>
      <c r="BZ141" s="307"/>
      <c r="CA141" s="307"/>
      <c r="CB141" s="307"/>
      <c r="CC141" s="307"/>
      <c r="CD141" s="307"/>
      <c r="CE141" s="307"/>
      <c r="CF141" s="307"/>
      <c r="CG141" s="307"/>
      <c r="CH141" s="307"/>
      <c r="CI141" s="307"/>
      <c r="CJ141" s="307"/>
      <c r="CK141" s="307"/>
      <c r="CL141" s="307"/>
      <c r="CM141" s="307"/>
      <c r="CN141" s="307"/>
      <c r="CO141" s="307"/>
      <c r="CP141" s="307"/>
      <c r="CQ141" s="307"/>
      <c r="CR141" s="307"/>
      <c r="CS141" s="307"/>
      <c r="CT141" s="307"/>
      <c r="CU141" s="307"/>
      <c r="CV141" s="307"/>
      <c r="CW141" s="307"/>
      <c r="CX141" s="307"/>
      <c r="CY141" s="307"/>
      <c r="CZ141" s="307"/>
      <c r="DA141" s="307"/>
      <c r="DB141" s="307"/>
      <c r="DC141" s="307"/>
      <c r="DD141" s="307"/>
      <c r="DE141" s="307"/>
      <c r="DF141" s="307"/>
      <c r="DG141" s="307"/>
      <c r="DH141" s="307"/>
      <c r="DI141" s="307"/>
      <c r="DJ141" s="307"/>
      <c r="DK141" s="307"/>
      <c r="DL141" s="307"/>
      <c r="DM141" s="307"/>
      <c r="DN141" s="307"/>
      <c r="DO141" s="307"/>
      <c r="DP141" s="307"/>
      <c r="DQ141" s="307"/>
      <c r="DR141" s="307"/>
      <c r="DS141" s="307"/>
      <c r="DT141" s="307"/>
      <c r="DU141" s="307"/>
      <c r="DV141" s="307"/>
      <c r="DW141" s="307"/>
      <c r="DX141" s="307"/>
      <c r="DY141" s="307"/>
      <c r="DZ141" s="307"/>
      <c r="EA141" s="307"/>
      <c r="EB141" s="307"/>
      <c r="EC141" s="307"/>
      <c r="ED141" s="307"/>
      <c r="EE141" s="307"/>
      <c r="EF141" s="307"/>
      <c r="EG141" s="307"/>
      <c r="EH141" s="307"/>
      <c r="EI141" s="307"/>
      <c r="EJ141" s="307"/>
      <c r="EK141" s="307"/>
      <c r="EL141" s="307"/>
      <c r="EM141" s="307"/>
      <c r="EN141" s="307"/>
      <c r="EO141" s="307"/>
      <c r="EP141" s="307"/>
      <c r="EQ141" s="307"/>
      <c r="ER141" s="307"/>
      <c r="ES141" s="307"/>
      <c r="ET141" s="307"/>
      <c r="EU141" s="307"/>
      <c r="EV141" s="307"/>
      <c r="EW141" s="307"/>
      <c r="EX141" s="307"/>
      <c r="EY141" s="307"/>
      <c r="EZ141" s="307"/>
      <c r="FA141" s="307"/>
      <c r="FB141" s="307"/>
      <c r="FC141" s="307"/>
      <c r="FD141" s="307"/>
      <c r="FE141" s="307"/>
      <c r="FF141" s="307"/>
      <c r="FG141" s="307"/>
      <c r="FH141" s="307"/>
      <c r="FI141" s="307"/>
      <c r="FJ141" s="307"/>
      <c r="FK141" s="307"/>
      <c r="FL141" s="307"/>
      <c r="FM141" s="307"/>
      <c r="FN141" s="307"/>
      <c r="FO141" s="307"/>
      <c r="FP141" s="307"/>
      <c r="FQ141" s="307"/>
      <c r="FR141" s="307"/>
      <c r="FS141" s="307"/>
      <c r="FT141" s="307"/>
      <c r="FU141" s="307"/>
      <c r="FV141" s="307"/>
      <c r="FW141" s="307"/>
      <c r="FX141" s="307"/>
      <c r="FY141" s="307"/>
      <c r="FZ141" s="307"/>
      <c r="GA141" s="307"/>
      <c r="GB141" s="307"/>
      <c r="GC141" s="307"/>
      <c r="GD141" s="307"/>
      <c r="GE141" s="307"/>
      <c r="GF141" s="307"/>
    </row>
    <row r="142" spans="7:188" x14ac:dyDescent="0.25">
      <c r="G142" s="256"/>
      <c r="H142" s="256"/>
      <c r="I142" s="256"/>
      <c r="J142" s="256"/>
      <c r="K142" s="256"/>
      <c r="L142" s="256"/>
      <c r="M142" s="256"/>
      <c r="N142" s="256"/>
      <c r="O142" s="256"/>
      <c r="P142" s="256"/>
      <c r="Q142" s="256"/>
      <c r="R142" s="256"/>
      <c r="S142" s="256"/>
      <c r="T142" s="256"/>
      <c r="U142" s="256"/>
      <c r="V142" s="256"/>
      <c r="W142" s="256"/>
      <c r="X142" s="256"/>
      <c r="Y142" s="256"/>
      <c r="Z142" s="256"/>
      <c r="AA142" s="256"/>
      <c r="AB142" s="256"/>
      <c r="AC142" s="256"/>
      <c r="AD142" s="256"/>
      <c r="AE142" s="256"/>
      <c r="AF142" s="256"/>
      <c r="AG142" s="256"/>
      <c r="AH142" s="256"/>
      <c r="AI142" s="256"/>
      <c r="AJ142" s="256"/>
      <c r="AK142" s="256"/>
      <c r="AL142" s="256"/>
      <c r="AM142" s="256"/>
      <c r="AN142" s="256"/>
      <c r="AO142" s="256"/>
      <c r="AP142" s="256"/>
      <c r="AQ142" s="256"/>
      <c r="AR142" s="256"/>
      <c r="AS142" s="256"/>
      <c r="AT142" s="256"/>
      <c r="AU142" s="256"/>
      <c r="AV142" s="256"/>
      <c r="AW142" s="256"/>
      <c r="AX142" s="256"/>
      <c r="AY142" s="256"/>
      <c r="AZ142" s="256"/>
      <c r="BA142" s="256"/>
      <c r="BB142" s="256"/>
      <c r="BC142" s="256"/>
      <c r="BD142" s="256"/>
      <c r="BE142" s="256"/>
      <c r="BF142" s="256"/>
      <c r="BG142" s="256"/>
      <c r="BH142" s="256"/>
      <c r="BI142" s="256"/>
      <c r="BJ142" s="256"/>
      <c r="BK142" s="256"/>
      <c r="BL142" s="256"/>
      <c r="BM142" s="256"/>
      <c r="BN142" s="256"/>
      <c r="BO142" s="256"/>
      <c r="BP142" s="256"/>
      <c r="BQ142" s="256"/>
      <c r="BR142" s="256"/>
      <c r="BS142" s="256"/>
      <c r="BT142" s="256"/>
      <c r="BU142" s="256"/>
      <c r="BV142" s="256"/>
      <c r="BW142" s="256"/>
      <c r="BX142" s="256"/>
      <c r="BY142" s="256"/>
      <c r="BZ142" s="256"/>
      <c r="CA142" s="256"/>
      <c r="CB142" s="256"/>
      <c r="CC142" s="256"/>
      <c r="CD142" s="256"/>
      <c r="CE142" s="256"/>
      <c r="CF142" s="256"/>
      <c r="CG142" s="256"/>
      <c r="CH142" s="256"/>
      <c r="CI142" s="256"/>
      <c r="CJ142" s="256"/>
      <c r="CK142" s="256"/>
      <c r="CL142" s="256"/>
      <c r="CM142" s="256"/>
      <c r="CN142" s="256"/>
      <c r="CO142" s="256"/>
      <c r="CP142" s="256"/>
      <c r="CQ142" s="256"/>
      <c r="CR142" s="256"/>
      <c r="CS142" s="256"/>
      <c r="CT142" s="256"/>
      <c r="CU142" s="256"/>
      <c r="CV142" s="256"/>
      <c r="CW142" s="256"/>
      <c r="CX142" s="256"/>
      <c r="CY142" s="256"/>
      <c r="CZ142" s="256"/>
      <c r="DA142" s="256"/>
      <c r="DB142" s="256"/>
      <c r="DC142" s="256"/>
      <c r="DD142" s="256"/>
      <c r="DE142" s="256"/>
      <c r="DF142" s="256"/>
      <c r="DG142" s="256"/>
      <c r="DH142" s="256"/>
      <c r="DI142" s="256"/>
      <c r="DJ142" s="256"/>
      <c r="DK142" s="256"/>
      <c r="DL142" s="256"/>
      <c r="DM142" s="256"/>
      <c r="DN142" s="256"/>
      <c r="DO142" s="256"/>
      <c r="DP142" s="256"/>
      <c r="DQ142" s="256"/>
      <c r="DR142" s="256"/>
      <c r="DS142" s="256"/>
      <c r="DT142" s="256"/>
      <c r="DU142" s="256"/>
      <c r="DV142" s="256"/>
      <c r="DW142" s="256"/>
      <c r="DX142" s="256"/>
      <c r="DY142" s="256"/>
      <c r="DZ142" s="256"/>
      <c r="EA142" s="256"/>
      <c r="EB142" s="256"/>
      <c r="EC142" s="256"/>
      <c r="ED142" s="256"/>
      <c r="EE142" s="256"/>
      <c r="EF142" s="256"/>
      <c r="EG142" s="256"/>
      <c r="EH142" s="256"/>
      <c r="EI142" s="256"/>
      <c r="EJ142" s="256"/>
      <c r="EK142" s="256"/>
      <c r="EL142" s="256"/>
      <c r="EM142" s="256"/>
      <c r="EN142" s="256"/>
      <c r="EO142" s="256"/>
      <c r="EP142" s="256"/>
      <c r="EQ142" s="256"/>
      <c r="ER142" s="256"/>
      <c r="ES142" s="256"/>
      <c r="ET142" s="256"/>
      <c r="EU142" s="256"/>
      <c r="EV142" s="256"/>
      <c r="EW142" s="256"/>
      <c r="EX142" s="256"/>
      <c r="EY142" s="256"/>
      <c r="EZ142" s="256"/>
      <c r="FA142" s="256"/>
      <c r="FB142" s="256"/>
      <c r="FC142" s="256"/>
      <c r="FD142" s="256"/>
      <c r="FE142" s="256"/>
      <c r="FF142" s="256"/>
      <c r="FG142" s="256"/>
      <c r="FH142" s="256"/>
      <c r="FI142" s="256"/>
      <c r="FJ142" s="256"/>
      <c r="FK142" s="256"/>
      <c r="FL142" s="256"/>
      <c r="FM142" s="256"/>
      <c r="FN142" s="256"/>
      <c r="FO142" s="256"/>
      <c r="FP142" s="256"/>
      <c r="FQ142" s="256"/>
      <c r="FR142" s="256"/>
      <c r="FS142" s="256"/>
      <c r="FT142" s="256"/>
      <c r="FU142" s="256"/>
      <c r="FV142" s="256"/>
      <c r="FW142" s="256"/>
      <c r="FX142" s="256"/>
      <c r="FY142" s="256"/>
      <c r="FZ142" s="256"/>
      <c r="GA142" s="256"/>
      <c r="GB142" s="256"/>
      <c r="GC142" s="256"/>
      <c r="GD142" s="256"/>
      <c r="GE142" s="256"/>
      <c r="GF142" s="256"/>
    </row>
    <row r="143" spans="7:188" x14ac:dyDescent="0.25">
      <c r="G143" s="307"/>
      <c r="H143" s="307"/>
      <c r="I143" s="307"/>
      <c r="J143" s="307"/>
      <c r="K143" s="307"/>
      <c r="L143" s="307"/>
      <c r="M143" s="307"/>
      <c r="N143" s="307"/>
      <c r="O143" s="307"/>
      <c r="P143" s="307"/>
      <c r="Q143" s="307"/>
      <c r="R143" s="307"/>
      <c r="S143" s="307"/>
      <c r="T143" s="307"/>
      <c r="U143" s="307"/>
      <c r="V143" s="307"/>
      <c r="W143" s="307"/>
      <c r="X143" s="307"/>
      <c r="Y143" s="307"/>
      <c r="Z143" s="307"/>
      <c r="AA143" s="307"/>
      <c r="AB143" s="307"/>
      <c r="AC143" s="307"/>
      <c r="AD143" s="307"/>
      <c r="AE143" s="307"/>
      <c r="AF143" s="307"/>
      <c r="AG143" s="307"/>
      <c r="AH143" s="307"/>
      <c r="AI143" s="307"/>
      <c r="AJ143" s="307"/>
      <c r="AK143" s="307"/>
      <c r="AL143" s="307"/>
      <c r="AM143" s="307"/>
      <c r="AN143" s="307"/>
      <c r="AO143" s="307"/>
      <c r="AP143" s="307"/>
      <c r="AQ143" s="307"/>
      <c r="AR143" s="307"/>
      <c r="AS143" s="307"/>
      <c r="AT143" s="307"/>
      <c r="AU143" s="307"/>
      <c r="AV143" s="307"/>
      <c r="AW143" s="307"/>
      <c r="AX143" s="307"/>
      <c r="AY143" s="307"/>
      <c r="AZ143" s="307"/>
      <c r="BA143" s="307"/>
      <c r="BB143" s="307"/>
      <c r="BC143" s="307"/>
      <c r="BD143" s="307"/>
      <c r="BE143" s="307"/>
      <c r="BF143" s="307"/>
      <c r="BG143" s="307"/>
      <c r="BH143" s="307"/>
      <c r="BI143" s="307"/>
      <c r="BJ143" s="307"/>
      <c r="BK143" s="307"/>
      <c r="BL143" s="307"/>
      <c r="BM143" s="307"/>
      <c r="BN143" s="307"/>
      <c r="BO143" s="307"/>
      <c r="BP143" s="307"/>
      <c r="BQ143" s="307"/>
      <c r="BR143" s="307"/>
      <c r="BS143" s="307"/>
      <c r="BT143" s="307"/>
      <c r="BU143" s="307"/>
      <c r="BV143" s="307"/>
      <c r="BW143" s="307"/>
      <c r="BX143" s="307"/>
      <c r="BY143" s="307"/>
      <c r="BZ143" s="307"/>
      <c r="CA143" s="307"/>
      <c r="CB143" s="307"/>
      <c r="CC143" s="307"/>
      <c r="CD143" s="307"/>
      <c r="CE143" s="307"/>
      <c r="CF143" s="307"/>
      <c r="CG143" s="307"/>
      <c r="CH143" s="307"/>
      <c r="CI143" s="307"/>
      <c r="CJ143" s="307"/>
      <c r="CK143" s="307"/>
      <c r="CL143" s="307"/>
      <c r="CM143" s="307"/>
      <c r="CN143" s="307"/>
      <c r="CO143" s="307"/>
      <c r="CP143" s="307"/>
      <c r="CQ143" s="307"/>
      <c r="CR143" s="307"/>
      <c r="CS143" s="307"/>
      <c r="CT143" s="307"/>
      <c r="CU143" s="307"/>
      <c r="CV143" s="307"/>
      <c r="CW143" s="307"/>
      <c r="CX143" s="307"/>
      <c r="CY143" s="307"/>
      <c r="CZ143" s="307"/>
      <c r="DA143" s="307"/>
      <c r="DB143" s="307"/>
      <c r="DC143" s="307"/>
      <c r="DD143" s="307"/>
      <c r="DE143" s="307"/>
      <c r="DF143" s="307"/>
      <c r="DG143" s="307"/>
      <c r="DH143" s="307"/>
      <c r="DI143" s="307"/>
      <c r="DJ143" s="307"/>
      <c r="DK143" s="307"/>
      <c r="DL143" s="307"/>
      <c r="DM143" s="307"/>
      <c r="DN143" s="307"/>
      <c r="DO143" s="307"/>
      <c r="DP143" s="307"/>
      <c r="DQ143" s="307"/>
      <c r="DR143" s="307"/>
      <c r="DS143" s="307"/>
      <c r="DT143" s="307"/>
      <c r="DU143" s="307"/>
      <c r="DV143" s="307"/>
      <c r="DW143" s="307"/>
      <c r="DX143" s="307"/>
      <c r="DY143" s="307"/>
      <c r="DZ143" s="307"/>
      <c r="EA143" s="307"/>
      <c r="EB143" s="307"/>
      <c r="EC143" s="307"/>
      <c r="ED143" s="307"/>
      <c r="EE143" s="307"/>
      <c r="EF143" s="307"/>
      <c r="EG143" s="307"/>
      <c r="EH143" s="307"/>
      <c r="EI143" s="307"/>
      <c r="EJ143" s="307"/>
      <c r="EK143" s="307"/>
      <c r="EL143" s="307"/>
      <c r="EM143" s="307"/>
      <c r="EN143" s="307"/>
      <c r="EO143" s="307"/>
      <c r="EP143" s="307"/>
      <c r="EQ143" s="307"/>
      <c r="ER143" s="307"/>
      <c r="ES143" s="307"/>
      <c r="ET143" s="307"/>
      <c r="EU143" s="307"/>
      <c r="EV143" s="307"/>
      <c r="EW143" s="307"/>
      <c r="EX143" s="307"/>
      <c r="EY143" s="307"/>
      <c r="EZ143" s="307"/>
      <c r="FA143" s="307"/>
      <c r="FB143" s="307"/>
      <c r="FC143" s="307"/>
      <c r="FD143" s="307"/>
      <c r="FE143" s="307"/>
      <c r="FF143" s="307"/>
      <c r="FG143" s="307"/>
      <c r="FH143" s="307"/>
      <c r="FI143" s="307"/>
      <c r="FJ143" s="307"/>
      <c r="FK143" s="307"/>
      <c r="FL143" s="307"/>
      <c r="FM143" s="307"/>
      <c r="FN143" s="307"/>
      <c r="FO143" s="307"/>
      <c r="FP143" s="307"/>
      <c r="FQ143" s="307"/>
      <c r="FR143" s="307"/>
      <c r="FS143" s="307"/>
      <c r="FT143" s="307"/>
      <c r="FU143" s="307"/>
      <c r="FV143" s="307"/>
      <c r="FW143" s="307"/>
      <c r="FX143" s="307"/>
      <c r="FY143" s="307"/>
      <c r="FZ143" s="307"/>
      <c r="GA143" s="307"/>
      <c r="GB143" s="307"/>
      <c r="GC143" s="307"/>
      <c r="GD143" s="307"/>
      <c r="GE143" s="307"/>
      <c r="GF143" s="307"/>
    </row>
    <row r="144" spans="7:188" x14ac:dyDescent="0.25">
      <c r="G144" s="256"/>
      <c r="H144" s="256"/>
      <c r="I144" s="256"/>
      <c r="J144" s="256"/>
      <c r="K144" s="256"/>
      <c r="L144" s="256"/>
      <c r="M144" s="256"/>
      <c r="N144" s="256"/>
      <c r="O144" s="256"/>
      <c r="P144" s="256"/>
      <c r="Q144" s="256"/>
      <c r="R144" s="256"/>
      <c r="S144" s="256"/>
      <c r="T144" s="256"/>
      <c r="U144" s="256"/>
      <c r="V144" s="256"/>
      <c r="W144" s="256"/>
      <c r="X144" s="256"/>
      <c r="Y144" s="256"/>
      <c r="Z144" s="256"/>
      <c r="AA144" s="256"/>
      <c r="AB144" s="256"/>
      <c r="AC144" s="256"/>
      <c r="AD144" s="256"/>
      <c r="AE144" s="256"/>
      <c r="AF144" s="256"/>
      <c r="AG144" s="256"/>
      <c r="AH144" s="256"/>
      <c r="AI144" s="256"/>
      <c r="AJ144" s="256"/>
      <c r="AK144" s="256"/>
      <c r="AL144" s="256"/>
      <c r="AM144" s="256"/>
      <c r="AN144" s="256"/>
      <c r="AO144" s="256"/>
      <c r="AP144" s="256"/>
      <c r="AQ144" s="256"/>
      <c r="AR144" s="256"/>
      <c r="AS144" s="256"/>
      <c r="AT144" s="256"/>
      <c r="AU144" s="256"/>
      <c r="AV144" s="256"/>
      <c r="AW144" s="256"/>
      <c r="AX144" s="256"/>
      <c r="AY144" s="256"/>
      <c r="AZ144" s="256"/>
      <c r="BA144" s="256"/>
      <c r="BB144" s="256"/>
      <c r="BC144" s="256"/>
      <c r="BD144" s="256"/>
      <c r="BE144" s="256"/>
      <c r="BF144" s="256"/>
      <c r="BG144" s="256"/>
      <c r="BH144" s="256"/>
      <c r="BI144" s="256"/>
      <c r="BJ144" s="256"/>
      <c r="BK144" s="256"/>
      <c r="BL144" s="256"/>
      <c r="BM144" s="256"/>
      <c r="BN144" s="256"/>
      <c r="BO144" s="256"/>
      <c r="BP144" s="256"/>
      <c r="BQ144" s="256"/>
      <c r="BR144" s="256"/>
      <c r="BS144" s="256"/>
      <c r="BT144" s="256"/>
      <c r="BU144" s="256"/>
      <c r="BV144" s="256"/>
      <c r="BW144" s="256"/>
      <c r="BX144" s="256"/>
      <c r="BY144" s="256"/>
      <c r="BZ144" s="256"/>
      <c r="CA144" s="256"/>
      <c r="CB144" s="256"/>
      <c r="CC144" s="256"/>
      <c r="CD144" s="256"/>
      <c r="CE144" s="256"/>
      <c r="CF144" s="256"/>
      <c r="CG144" s="256"/>
      <c r="CH144" s="256"/>
      <c r="CI144" s="256"/>
      <c r="CJ144" s="256"/>
      <c r="CK144" s="256"/>
      <c r="CL144" s="256"/>
      <c r="CM144" s="256"/>
      <c r="CN144" s="256"/>
      <c r="CO144" s="256"/>
      <c r="CP144" s="256"/>
      <c r="CQ144" s="256"/>
      <c r="CR144" s="256"/>
      <c r="CS144" s="256"/>
      <c r="CT144" s="256"/>
      <c r="CU144" s="256"/>
      <c r="CV144" s="256"/>
      <c r="CW144" s="256"/>
      <c r="CX144" s="256"/>
      <c r="CY144" s="256"/>
      <c r="CZ144" s="256"/>
      <c r="DA144" s="256"/>
      <c r="DB144" s="256"/>
      <c r="DC144" s="256"/>
      <c r="DD144" s="256"/>
      <c r="DE144" s="256"/>
      <c r="DF144" s="256"/>
      <c r="DG144" s="256"/>
      <c r="DH144" s="256"/>
      <c r="DI144" s="256"/>
      <c r="DJ144" s="256"/>
      <c r="DK144" s="256"/>
      <c r="DL144" s="256"/>
      <c r="DM144" s="256"/>
      <c r="DN144" s="256"/>
      <c r="DO144" s="256"/>
      <c r="DP144" s="256"/>
      <c r="DQ144" s="256"/>
      <c r="DR144" s="256"/>
      <c r="DS144" s="256"/>
      <c r="DT144" s="256"/>
      <c r="DU144" s="256"/>
      <c r="DV144" s="256"/>
      <c r="DW144" s="256"/>
      <c r="DX144" s="256"/>
      <c r="DY144" s="256"/>
      <c r="DZ144" s="256"/>
      <c r="EA144" s="256"/>
      <c r="EB144" s="256"/>
      <c r="EC144" s="256"/>
      <c r="ED144" s="256"/>
      <c r="EE144" s="256"/>
      <c r="EF144" s="256"/>
      <c r="EG144" s="256"/>
      <c r="EH144" s="256"/>
      <c r="EI144" s="256"/>
      <c r="EJ144" s="256"/>
      <c r="EK144" s="256"/>
      <c r="EL144" s="256"/>
      <c r="EM144" s="256"/>
      <c r="EN144" s="256"/>
      <c r="EO144" s="256"/>
      <c r="EP144" s="256"/>
      <c r="EQ144" s="256"/>
      <c r="ER144" s="256"/>
      <c r="ES144" s="256"/>
      <c r="ET144" s="256"/>
      <c r="EU144" s="256"/>
      <c r="EV144" s="256"/>
      <c r="EW144" s="256"/>
      <c r="EX144" s="256"/>
      <c r="EY144" s="256"/>
      <c r="EZ144" s="256"/>
      <c r="FA144" s="256"/>
      <c r="FB144" s="256"/>
      <c r="FC144" s="256"/>
      <c r="FD144" s="256"/>
      <c r="FE144" s="256"/>
      <c r="FF144" s="256"/>
      <c r="FG144" s="256"/>
      <c r="FH144" s="256"/>
      <c r="FI144" s="256"/>
      <c r="FJ144" s="256"/>
      <c r="FK144" s="256"/>
      <c r="FL144" s="256"/>
      <c r="FM144" s="256"/>
      <c r="FN144" s="256"/>
      <c r="FO144" s="256"/>
      <c r="FP144" s="256"/>
      <c r="FQ144" s="256"/>
      <c r="FR144" s="256"/>
      <c r="FS144" s="256"/>
      <c r="FT144" s="256"/>
      <c r="FU144" s="256"/>
      <c r="FV144" s="256"/>
      <c r="FW144" s="256"/>
      <c r="FX144" s="256"/>
      <c r="FY144" s="256"/>
      <c r="FZ144" s="256"/>
      <c r="GA144" s="256"/>
      <c r="GB144" s="256"/>
      <c r="GC144" s="256"/>
      <c r="GD144" s="256"/>
      <c r="GE144" s="256"/>
      <c r="GF144" s="256"/>
    </row>
    <row r="145" spans="7:188" x14ac:dyDescent="0.25">
      <c r="G145" s="307"/>
      <c r="H145" s="307"/>
      <c r="I145" s="307"/>
      <c r="J145" s="307"/>
      <c r="K145" s="307"/>
      <c r="L145" s="307"/>
      <c r="M145" s="307"/>
      <c r="N145" s="307"/>
      <c r="O145" s="307"/>
      <c r="P145" s="307"/>
      <c r="Q145" s="307"/>
      <c r="R145" s="307"/>
      <c r="S145" s="307"/>
      <c r="T145" s="307"/>
      <c r="U145" s="307"/>
      <c r="V145" s="307"/>
      <c r="W145" s="307"/>
      <c r="X145" s="307"/>
      <c r="Y145" s="307"/>
      <c r="Z145" s="307"/>
      <c r="AA145" s="307"/>
      <c r="AB145" s="307"/>
      <c r="AC145" s="307"/>
      <c r="AD145" s="307"/>
      <c r="AE145" s="307"/>
      <c r="AF145" s="307"/>
      <c r="AG145" s="307"/>
      <c r="AH145" s="307"/>
      <c r="AI145" s="307"/>
      <c r="AJ145" s="307"/>
      <c r="AK145" s="307"/>
      <c r="AL145" s="307"/>
      <c r="AM145" s="307"/>
      <c r="AN145" s="307"/>
      <c r="AO145" s="307"/>
      <c r="AP145" s="307"/>
      <c r="AQ145" s="307"/>
      <c r="AR145" s="307"/>
      <c r="AS145" s="307"/>
      <c r="AT145" s="307"/>
      <c r="AU145" s="307"/>
      <c r="AV145" s="307"/>
      <c r="AW145" s="307"/>
      <c r="AX145" s="307"/>
      <c r="AY145" s="307"/>
      <c r="AZ145" s="307"/>
      <c r="BA145" s="307"/>
      <c r="BB145" s="307"/>
      <c r="BC145" s="307"/>
      <c r="BD145" s="307"/>
      <c r="BE145" s="307"/>
      <c r="BF145" s="307"/>
      <c r="BG145" s="307"/>
      <c r="BH145" s="307"/>
      <c r="BI145" s="307"/>
      <c r="BJ145" s="307"/>
      <c r="BK145" s="307"/>
      <c r="BL145" s="307"/>
      <c r="BM145" s="307"/>
      <c r="BN145" s="307"/>
      <c r="BO145" s="307"/>
      <c r="BP145" s="307"/>
      <c r="BQ145" s="307"/>
      <c r="BR145" s="307"/>
      <c r="BS145" s="307"/>
      <c r="BT145" s="307"/>
      <c r="BU145" s="307"/>
      <c r="BV145" s="307"/>
      <c r="BW145" s="307"/>
      <c r="BX145" s="307"/>
      <c r="BY145" s="307"/>
      <c r="BZ145" s="307"/>
      <c r="CA145" s="307"/>
      <c r="CB145" s="307"/>
      <c r="CC145" s="307"/>
      <c r="CD145" s="307"/>
      <c r="CE145" s="307"/>
      <c r="CF145" s="307"/>
      <c r="CG145" s="307"/>
      <c r="CH145" s="307"/>
      <c r="CI145" s="307"/>
      <c r="CJ145" s="307"/>
      <c r="CK145" s="307"/>
      <c r="CL145" s="307"/>
      <c r="CM145" s="307"/>
      <c r="CN145" s="307"/>
      <c r="CO145" s="307"/>
      <c r="CP145" s="307"/>
      <c r="CQ145" s="307"/>
      <c r="CR145" s="307"/>
      <c r="CS145" s="307"/>
      <c r="CT145" s="307"/>
      <c r="CU145" s="307"/>
      <c r="CV145" s="307"/>
      <c r="CW145" s="307"/>
      <c r="CX145" s="307"/>
      <c r="CY145" s="307"/>
      <c r="CZ145" s="307"/>
      <c r="DA145" s="307"/>
      <c r="DB145" s="307"/>
      <c r="DC145" s="307"/>
      <c r="DD145" s="307"/>
      <c r="DE145" s="307"/>
      <c r="DF145" s="307"/>
      <c r="DG145" s="307"/>
      <c r="DH145" s="307"/>
      <c r="DI145" s="307"/>
      <c r="DJ145" s="307"/>
      <c r="DK145" s="307"/>
      <c r="DL145" s="307"/>
      <c r="DM145" s="307"/>
      <c r="DN145" s="307"/>
      <c r="DO145" s="307"/>
      <c r="DP145" s="307"/>
      <c r="DQ145" s="307"/>
      <c r="DR145" s="307"/>
      <c r="DS145" s="307"/>
      <c r="DT145" s="307"/>
      <c r="DU145" s="307"/>
      <c r="DV145" s="307"/>
      <c r="DW145" s="307"/>
      <c r="DX145" s="307"/>
      <c r="DY145" s="307"/>
      <c r="DZ145" s="307"/>
      <c r="EA145" s="307"/>
      <c r="EB145" s="307"/>
      <c r="EC145" s="307"/>
      <c r="ED145" s="307"/>
      <c r="EE145" s="307"/>
      <c r="EF145" s="307"/>
      <c r="EG145" s="307"/>
      <c r="EH145" s="307"/>
      <c r="EI145" s="307"/>
      <c r="EJ145" s="307"/>
      <c r="EK145" s="307"/>
      <c r="EL145" s="307"/>
      <c r="EM145" s="307"/>
      <c r="EN145" s="307"/>
      <c r="EO145" s="307"/>
      <c r="EP145" s="307"/>
      <c r="EQ145" s="307"/>
      <c r="ER145" s="307"/>
      <c r="ES145" s="307"/>
      <c r="ET145" s="307"/>
      <c r="EU145" s="307"/>
      <c r="EV145" s="307"/>
      <c r="EW145" s="307"/>
      <c r="EX145" s="307"/>
      <c r="EY145" s="307"/>
      <c r="EZ145" s="307"/>
      <c r="FA145" s="307"/>
      <c r="FB145" s="307"/>
      <c r="FC145" s="307"/>
      <c r="FD145" s="307"/>
      <c r="FE145" s="307"/>
      <c r="FF145" s="307"/>
      <c r="FG145" s="307"/>
      <c r="FH145" s="307"/>
      <c r="FI145" s="307"/>
      <c r="FJ145" s="307"/>
      <c r="FK145" s="307"/>
      <c r="FL145" s="307"/>
      <c r="FM145" s="307"/>
      <c r="FN145" s="307"/>
      <c r="FO145" s="307"/>
      <c r="FP145" s="307"/>
      <c r="FQ145" s="307"/>
      <c r="FR145" s="307"/>
      <c r="FS145" s="307"/>
      <c r="FT145" s="307"/>
      <c r="FU145" s="307"/>
      <c r="FV145" s="307"/>
      <c r="FW145" s="307"/>
      <c r="FX145" s="307"/>
      <c r="FY145" s="307"/>
      <c r="FZ145" s="307"/>
      <c r="GA145" s="307"/>
      <c r="GB145" s="307"/>
      <c r="GC145" s="307"/>
      <c r="GD145" s="307"/>
      <c r="GE145" s="307"/>
      <c r="GF145" s="307"/>
    </row>
    <row r="146" spans="7:188" x14ac:dyDescent="0.25">
      <c r="G146" s="256"/>
      <c r="H146" s="256"/>
      <c r="I146" s="256"/>
      <c r="J146" s="256"/>
      <c r="K146" s="256"/>
      <c r="L146" s="256"/>
      <c r="M146" s="256"/>
      <c r="N146" s="256"/>
      <c r="O146" s="256"/>
      <c r="P146" s="256"/>
      <c r="Q146" s="256"/>
      <c r="R146" s="256"/>
      <c r="S146" s="256"/>
      <c r="T146" s="256"/>
      <c r="U146" s="256"/>
      <c r="V146" s="256"/>
      <c r="W146" s="256"/>
      <c r="X146" s="256"/>
      <c r="Y146" s="256"/>
      <c r="Z146" s="256"/>
      <c r="AA146" s="256"/>
      <c r="AB146" s="256"/>
      <c r="AC146" s="256"/>
      <c r="AD146" s="256"/>
      <c r="AE146" s="256"/>
      <c r="AF146" s="256"/>
      <c r="AG146" s="256"/>
      <c r="AH146" s="256"/>
      <c r="AI146" s="256"/>
      <c r="AJ146" s="256"/>
      <c r="AK146" s="256"/>
      <c r="AL146" s="256"/>
      <c r="AM146" s="256"/>
      <c r="AN146" s="256"/>
      <c r="AO146" s="256"/>
      <c r="AP146" s="256"/>
      <c r="AQ146" s="256"/>
      <c r="AR146" s="256"/>
      <c r="AS146" s="256"/>
      <c r="AT146" s="256"/>
      <c r="AU146" s="256"/>
      <c r="AV146" s="256"/>
      <c r="AW146" s="256"/>
      <c r="AX146" s="256"/>
      <c r="AY146" s="256"/>
      <c r="AZ146" s="256"/>
      <c r="BA146" s="256"/>
      <c r="BB146" s="256"/>
      <c r="BC146" s="256"/>
      <c r="BD146" s="256"/>
      <c r="BE146" s="256"/>
      <c r="BF146" s="256"/>
      <c r="BG146" s="256"/>
      <c r="BH146" s="256"/>
      <c r="BI146" s="256"/>
      <c r="BJ146" s="256"/>
      <c r="BK146" s="256"/>
      <c r="BL146" s="256"/>
      <c r="BM146" s="256"/>
      <c r="BN146" s="256"/>
      <c r="BO146" s="256"/>
      <c r="BP146" s="256"/>
      <c r="BQ146" s="256"/>
      <c r="BR146" s="256"/>
      <c r="BS146" s="256"/>
      <c r="BT146" s="256"/>
      <c r="BU146" s="256"/>
      <c r="BV146" s="256"/>
      <c r="BW146" s="256"/>
      <c r="BX146" s="256"/>
      <c r="BY146" s="256"/>
      <c r="BZ146" s="256"/>
      <c r="CA146" s="256"/>
      <c r="CB146" s="256"/>
      <c r="CC146" s="256"/>
      <c r="CD146" s="256"/>
      <c r="CE146" s="256"/>
      <c r="CF146" s="256"/>
      <c r="CG146" s="256"/>
      <c r="CH146" s="256"/>
      <c r="CI146" s="256"/>
      <c r="CJ146" s="256"/>
      <c r="CK146" s="256"/>
      <c r="CL146" s="256"/>
      <c r="CM146" s="256"/>
      <c r="CN146" s="256"/>
      <c r="CO146" s="256"/>
      <c r="CP146" s="256"/>
      <c r="CQ146" s="256"/>
      <c r="CR146" s="256"/>
      <c r="CS146" s="256"/>
      <c r="CT146" s="256"/>
      <c r="CU146" s="256"/>
      <c r="CV146" s="256"/>
      <c r="CW146" s="256"/>
      <c r="CX146" s="256"/>
      <c r="CY146" s="256"/>
      <c r="CZ146" s="256"/>
      <c r="DA146" s="256"/>
      <c r="DB146" s="256"/>
      <c r="DC146" s="256"/>
      <c r="DD146" s="256"/>
      <c r="DE146" s="256"/>
      <c r="DF146" s="256"/>
      <c r="DG146" s="256"/>
      <c r="DH146" s="256"/>
      <c r="DI146" s="256"/>
      <c r="DJ146" s="256"/>
      <c r="DK146" s="256"/>
      <c r="DL146" s="256"/>
      <c r="DM146" s="256"/>
      <c r="DN146" s="256"/>
      <c r="DO146" s="256"/>
      <c r="DP146" s="256"/>
      <c r="DQ146" s="256"/>
      <c r="DR146" s="256"/>
      <c r="DS146" s="256"/>
      <c r="DT146" s="256"/>
      <c r="DU146" s="256"/>
      <c r="DV146" s="256"/>
      <c r="DW146" s="256"/>
      <c r="DX146" s="256"/>
      <c r="DY146" s="256"/>
      <c r="DZ146" s="256"/>
      <c r="EA146" s="256"/>
      <c r="EB146" s="256"/>
      <c r="EC146" s="256"/>
      <c r="ED146" s="256"/>
      <c r="EE146" s="256"/>
      <c r="EF146" s="256"/>
      <c r="EG146" s="256"/>
      <c r="EH146" s="256"/>
      <c r="EI146" s="256"/>
      <c r="EJ146" s="256"/>
      <c r="EK146" s="256"/>
      <c r="EL146" s="256"/>
      <c r="EM146" s="256"/>
      <c r="EN146" s="256"/>
      <c r="EO146" s="256"/>
      <c r="EP146" s="256"/>
      <c r="EQ146" s="256"/>
      <c r="ER146" s="256"/>
      <c r="ES146" s="256"/>
      <c r="ET146" s="256"/>
      <c r="EU146" s="256"/>
      <c r="EV146" s="256"/>
      <c r="EW146" s="256"/>
      <c r="EX146" s="256"/>
      <c r="EY146" s="256"/>
      <c r="EZ146" s="256"/>
      <c r="FA146" s="256"/>
      <c r="FB146" s="256"/>
      <c r="FC146" s="256"/>
      <c r="FD146" s="256"/>
      <c r="FE146" s="256"/>
      <c r="FF146" s="256"/>
      <c r="FG146" s="256"/>
      <c r="FH146" s="256"/>
      <c r="FI146" s="256"/>
      <c r="FJ146" s="256"/>
      <c r="FK146" s="256"/>
      <c r="FL146" s="256"/>
      <c r="FM146" s="256"/>
      <c r="FN146" s="256"/>
      <c r="FO146" s="256"/>
      <c r="FP146" s="256"/>
      <c r="FQ146" s="256"/>
      <c r="FR146" s="256"/>
      <c r="FS146" s="256"/>
      <c r="FT146" s="256"/>
      <c r="FU146" s="256"/>
      <c r="FV146" s="256"/>
      <c r="FW146" s="256"/>
      <c r="FX146" s="256"/>
      <c r="FY146" s="256"/>
      <c r="FZ146" s="256"/>
      <c r="GA146" s="256"/>
      <c r="GB146" s="256"/>
      <c r="GC146" s="256"/>
      <c r="GD146" s="256"/>
      <c r="GE146" s="256"/>
      <c r="GF146" s="256"/>
    </row>
    <row r="147" spans="7:188" x14ac:dyDescent="0.25">
      <c r="G147" s="307"/>
      <c r="H147" s="307"/>
      <c r="I147" s="307"/>
      <c r="J147" s="307"/>
      <c r="K147" s="307"/>
      <c r="L147" s="307"/>
      <c r="M147" s="307"/>
      <c r="N147" s="307"/>
      <c r="O147" s="307"/>
      <c r="P147" s="307"/>
      <c r="Q147" s="307"/>
      <c r="R147" s="307"/>
      <c r="S147" s="307"/>
      <c r="T147" s="307"/>
      <c r="U147" s="307"/>
      <c r="V147" s="307"/>
      <c r="W147" s="307"/>
      <c r="X147" s="307"/>
      <c r="Y147" s="307"/>
      <c r="Z147" s="307"/>
      <c r="AA147" s="307"/>
      <c r="AB147" s="307"/>
      <c r="AC147" s="307"/>
      <c r="AD147" s="307"/>
      <c r="AE147" s="307"/>
      <c r="AF147" s="307"/>
      <c r="AG147" s="307"/>
      <c r="AH147" s="307"/>
      <c r="AI147" s="307"/>
      <c r="AJ147" s="307"/>
      <c r="AK147" s="307"/>
      <c r="AL147" s="307"/>
      <c r="AM147" s="307"/>
      <c r="AN147" s="307"/>
      <c r="AO147" s="307"/>
      <c r="AP147" s="307"/>
      <c r="AQ147" s="307"/>
      <c r="AR147" s="307"/>
      <c r="AS147" s="307"/>
      <c r="AT147" s="307"/>
      <c r="AU147" s="307"/>
      <c r="AV147" s="307"/>
      <c r="AW147" s="307"/>
      <c r="AX147" s="307"/>
      <c r="AY147" s="307"/>
      <c r="AZ147" s="307"/>
      <c r="BA147" s="307"/>
      <c r="BB147" s="307"/>
      <c r="BC147" s="307"/>
      <c r="BD147" s="307"/>
      <c r="BE147" s="307"/>
      <c r="BF147" s="307"/>
      <c r="BG147" s="307"/>
      <c r="BH147" s="307"/>
      <c r="BI147" s="307"/>
      <c r="BJ147" s="307"/>
      <c r="BK147" s="307"/>
      <c r="BL147" s="307"/>
      <c r="BM147" s="307"/>
      <c r="BN147" s="307"/>
      <c r="BO147" s="307"/>
      <c r="BP147" s="307"/>
      <c r="BQ147" s="307"/>
      <c r="BR147" s="307"/>
      <c r="BS147" s="307"/>
      <c r="BT147" s="307"/>
      <c r="BU147" s="307"/>
      <c r="BV147" s="307"/>
      <c r="BW147" s="307"/>
      <c r="BX147" s="307"/>
      <c r="BY147" s="307"/>
      <c r="BZ147" s="307"/>
      <c r="CA147" s="307"/>
      <c r="CB147" s="307"/>
      <c r="CC147" s="307"/>
      <c r="CD147" s="307"/>
      <c r="CE147" s="307"/>
      <c r="CF147" s="307"/>
      <c r="CG147" s="307"/>
      <c r="CH147" s="307"/>
      <c r="CI147" s="307"/>
      <c r="CJ147" s="307"/>
      <c r="CK147" s="307"/>
      <c r="CL147" s="307"/>
      <c r="CM147" s="307"/>
      <c r="CN147" s="307"/>
      <c r="CO147" s="307"/>
      <c r="CP147" s="307"/>
      <c r="CQ147" s="307"/>
      <c r="CR147" s="307"/>
      <c r="CS147" s="307"/>
      <c r="CT147" s="307"/>
      <c r="CU147" s="307"/>
      <c r="CV147" s="307"/>
      <c r="CW147" s="307"/>
      <c r="CX147" s="307"/>
      <c r="CY147" s="307"/>
      <c r="CZ147" s="307"/>
      <c r="DA147" s="307"/>
      <c r="DB147" s="307"/>
      <c r="DC147" s="307"/>
      <c r="DD147" s="307"/>
      <c r="DE147" s="307"/>
      <c r="DF147" s="307"/>
      <c r="DG147" s="307"/>
      <c r="DH147" s="307"/>
      <c r="DI147" s="307"/>
      <c r="DJ147" s="307"/>
      <c r="DK147" s="307"/>
      <c r="DL147" s="307"/>
      <c r="DM147" s="307"/>
      <c r="DN147" s="307"/>
      <c r="DO147" s="307"/>
      <c r="DP147" s="307"/>
      <c r="DQ147" s="307"/>
      <c r="DR147" s="307"/>
      <c r="DS147" s="307"/>
      <c r="DT147" s="307"/>
      <c r="DU147" s="307"/>
      <c r="DV147" s="307"/>
      <c r="DW147" s="307"/>
      <c r="DX147" s="307"/>
      <c r="DY147" s="307"/>
      <c r="DZ147" s="307"/>
      <c r="EA147" s="307"/>
      <c r="EB147" s="307"/>
      <c r="EC147" s="307"/>
      <c r="ED147" s="307"/>
      <c r="EE147" s="307"/>
      <c r="EF147" s="307"/>
      <c r="EG147" s="307"/>
      <c r="EH147" s="307"/>
      <c r="EI147" s="307"/>
      <c r="EJ147" s="307"/>
      <c r="EK147" s="307"/>
      <c r="EL147" s="307"/>
      <c r="EM147" s="307"/>
      <c r="EN147" s="307"/>
      <c r="EO147" s="307"/>
      <c r="EP147" s="307"/>
      <c r="EQ147" s="307"/>
      <c r="ER147" s="307"/>
      <c r="ES147" s="307"/>
      <c r="ET147" s="307"/>
      <c r="EU147" s="307"/>
      <c r="EV147" s="307"/>
      <c r="EW147" s="307"/>
      <c r="EX147" s="307"/>
      <c r="EY147" s="307"/>
      <c r="EZ147" s="307"/>
      <c r="FA147" s="307"/>
      <c r="FB147" s="307"/>
      <c r="FC147" s="307"/>
      <c r="FD147" s="307"/>
      <c r="FE147" s="307"/>
      <c r="FF147" s="307"/>
      <c r="FG147" s="307"/>
      <c r="FH147" s="307"/>
      <c r="FI147" s="307"/>
      <c r="FJ147" s="307"/>
      <c r="FK147" s="307"/>
      <c r="FL147" s="307"/>
      <c r="FM147" s="307"/>
      <c r="FN147" s="307"/>
      <c r="FO147" s="307"/>
      <c r="FP147" s="307"/>
      <c r="FQ147" s="307"/>
      <c r="FR147" s="307"/>
      <c r="FS147" s="307"/>
      <c r="FT147" s="307"/>
      <c r="FU147" s="307"/>
      <c r="FV147" s="307"/>
      <c r="FW147" s="307"/>
      <c r="FX147" s="307"/>
      <c r="FY147" s="307"/>
      <c r="FZ147" s="307"/>
      <c r="GA147" s="307"/>
      <c r="GB147" s="307"/>
      <c r="GC147" s="307"/>
      <c r="GD147" s="307"/>
      <c r="GE147" s="307"/>
      <c r="GF147" s="307"/>
    </row>
    <row r="148" spans="7:188" x14ac:dyDescent="0.25">
      <c r="G148" s="256"/>
      <c r="H148" s="256"/>
      <c r="I148" s="256"/>
      <c r="J148" s="256"/>
      <c r="K148" s="256"/>
      <c r="L148" s="256"/>
      <c r="M148" s="256"/>
      <c r="N148" s="256"/>
      <c r="O148" s="256"/>
      <c r="P148" s="256"/>
      <c r="Q148" s="256"/>
      <c r="R148" s="256"/>
      <c r="S148" s="256"/>
      <c r="T148" s="256"/>
      <c r="U148" s="256"/>
      <c r="V148" s="256"/>
      <c r="W148" s="256"/>
      <c r="X148" s="256"/>
      <c r="Y148" s="256"/>
      <c r="Z148" s="256"/>
      <c r="AA148" s="256"/>
      <c r="AB148" s="256"/>
      <c r="AC148" s="256"/>
      <c r="AD148" s="256"/>
      <c r="AE148" s="256"/>
      <c r="AF148" s="256"/>
      <c r="AG148" s="256"/>
      <c r="AH148" s="256"/>
      <c r="AI148" s="256"/>
      <c r="AJ148" s="256"/>
      <c r="AK148" s="256"/>
      <c r="AL148" s="256"/>
      <c r="AM148" s="256"/>
      <c r="AN148" s="256"/>
      <c r="AO148" s="256"/>
      <c r="AP148" s="256"/>
      <c r="AQ148" s="256"/>
      <c r="AR148" s="256"/>
      <c r="AS148" s="256"/>
      <c r="AT148" s="256"/>
      <c r="AU148" s="256"/>
      <c r="AV148" s="256"/>
      <c r="AW148" s="256"/>
      <c r="AX148" s="256"/>
      <c r="AY148" s="256"/>
      <c r="AZ148" s="256"/>
      <c r="BA148" s="256"/>
      <c r="BB148" s="256"/>
      <c r="BC148" s="256"/>
      <c r="BD148" s="256"/>
      <c r="BE148" s="256"/>
      <c r="BF148" s="256"/>
      <c r="BG148" s="256"/>
      <c r="BH148" s="256"/>
      <c r="BI148" s="256"/>
      <c r="BJ148" s="256"/>
      <c r="BK148" s="256"/>
      <c r="BL148" s="256"/>
      <c r="BM148" s="256"/>
      <c r="BN148" s="256"/>
      <c r="BO148" s="256"/>
      <c r="BP148" s="256"/>
      <c r="BQ148" s="256"/>
      <c r="BR148" s="256"/>
      <c r="BS148" s="256"/>
      <c r="BT148" s="256"/>
      <c r="BU148" s="256"/>
      <c r="BV148" s="256"/>
      <c r="BW148" s="256"/>
      <c r="BX148" s="256"/>
      <c r="BY148" s="256"/>
      <c r="BZ148" s="256"/>
      <c r="CA148" s="256"/>
      <c r="CB148" s="256"/>
      <c r="CC148" s="256"/>
      <c r="CD148" s="256"/>
      <c r="CE148" s="256"/>
      <c r="CF148" s="256"/>
      <c r="CG148" s="256"/>
      <c r="CH148" s="256"/>
      <c r="CI148" s="256"/>
      <c r="CJ148" s="256"/>
      <c r="CK148" s="256"/>
      <c r="CL148" s="256"/>
      <c r="CM148" s="256"/>
      <c r="CN148" s="256"/>
      <c r="CO148" s="256"/>
      <c r="CP148" s="256"/>
      <c r="CQ148" s="256"/>
      <c r="CR148" s="256"/>
      <c r="CS148" s="256"/>
      <c r="CT148" s="256"/>
      <c r="CU148" s="256"/>
      <c r="CV148" s="256"/>
      <c r="CW148" s="256"/>
      <c r="CX148" s="256"/>
      <c r="CY148" s="256"/>
      <c r="CZ148" s="256"/>
      <c r="DA148" s="256"/>
      <c r="DB148" s="256"/>
      <c r="DC148" s="256"/>
      <c r="DD148" s="256"/>
      <c r="DE148" s="256"/>
      <c r="DF148" s="256"/>
      <c r="DG148" s="256"/>
      <c r="DH148" s="256"/>
      <c r="DI148" s="256"/>
      <c r="DJ148" s="256"/>
      <c r="DK148" s="256"/>
      <c r="DL148" s="256"/>
      <c r="DM148" s="256"/>
      <c r="DN148" s="256"/>
      <c r="DO148" s="256"/>
      <c r="DP148" s="256"/>
      <c r="DQ148" s="256"/>
      <c r="DR148" s="256"/>
      <c r="DS148" s="256"/>
      <c r="DT148" s="256"/>
      <c r="DU148" s="256"/>
      <c r="DV148" s="256"/>
      <c r="DW148" s="256"/>
      <c r="DX148" s="256"/>
      <c r="DY148" s="256"/>
      <c r="DZ148" s="256"/>
      <c r="EA148" s="256"/>
      <c r="EB148" s="256"/>
      <c r="EC148" s="256"/>
      <c r="ED148" s="256"/>
      <c r="EE148" s="256"/>
      <c r="EF148" s="256"/>
      <c r="EG148" s="256"/>
      <c r="EH148" s="256"/>
      <c r="EI148" s="256"/>
      <c r="EJ148" s="256"/>
      <c r="EK148" s="256"/>
      <c r="EL148" s="256"/>
      <c r="EM148" s="256"/>
      <c r="EN148" s="256"/>
      <c r="EO148" s="256"/>
      <c r="EP148" s="256"/>
      <c r="EQ148" s="256"/>
      <c r="ER148" s="256"/>
      <c r="ES148" s="256"/>
      <c r="ET148" s="256"/>
      <c r="EU148" s="256"/>
      <c r="EV148" s="256"/>
      <c r="EW148" s="256"/>
      <c r="EX148" s="256"/>
      <c r="EY148" s="256"/>
      <c r="EZ148" s="256"/>
      <c r="FA148" s="256"/>
      <c r="FB148" s="256"/>
      <c r="FC148" s="256"/>
      <c r="FD148" s="256"/>
      <c r="FE148" s="256"/>
      <c r="FF148" s="256"/>
      <c r="FG148" s="256"/>
      <c r="FH148" s="256"/>
      <c r="FI148" s="256"/>
      <c r="FJ148" s="256"/>
      <c r="FK148" s="256"/>
      <c r="FL148" s="256"/>
      <c r="FM148" s="256"/>
      <c r="FN148" s="256"/>
      <c r="FO148" s="256"/>
      <c r="FP148" s="256"/>
      <c r="FQ148" s="256"/>
      <c r="FR148" s="256"/>
      <c r="FS148" s="256"/>
      <c r="FT148" s="256"/>
      <c r="FU148" s="256"/>
      <c r="FV148" s="256"/>
      <c r="FW148" s="256"/>
      <c r="FX148" s="256"/>
      <c r="FY148" s="256"/>
      <c r="FZ148" s="256"/>
      <c r="GA148" s="256"/>
      <c r="GB148" s="256"/>
      <c r="GC148" s="256"/>
      <c r="GD148" s="256"/>
      <c r="GE148" s="256"/>
      <c r="GF148" s="256"/>
    </row>
    <row r="149" spans="7:188" x14ac:dyDescent="0.25">
      <c r="G149" s="307"/>
      <c r="H149" s="307"/>
      <c r="I149" s="307"/>
      <c r="J149" s="307"/>
      <c r="K149" s="307"/>
      <c r="L149" s="307"/>
      <c r="M149" s="307"/>
      <c r="N149" s="307"/>
      <c r="O149" s="307"/>
      <c r="P149" s="307"/>
      <c r="Q149" s="307"/>
      <c r="R149" s="307"/>
      <c r="S149" s="307"/>
      <c r="T149" s="307"/>
      <c r="U149" s="307"/>
      <c r="V149" s="307"/>
      <c r="W149" s="307"/>
      <c r="X149" s="307"/>
      <c r="Y149" s="307"/>
      <c r="Z149" s="307"/>
      <c r="AA149" s="307"/>
      <c r="AB149" s="307"/>
      <c r="AC149" s="307"/>
      <c r="AD149" s="307"/>
      <c r="AE149" s="307"/>
      <c r="AF149" s="307"/>
      <c r="AG149" s="307"/>
      <c r="AH149" s="307"/>
      <c r="AI149" s="307"/>
      <c r="AJ149" s="307"/>
      <c r="AK149" s="307"/>
      <c r="AL149" s="307"/>
      <c r="AM149" s="307"/>
      <c r="AN149" s="307"/>
      <c r="AO149" s="307"/>
      <c r="AP149" s="307"/>
      <c r="AQ149" s="307"/>
      <c r="AR149" s="307"/>
      <c r="AS149" s="307"/>
      <c r="AT149" s="307"/>
      <c r="AU149" s="307"/>
      <c r="AV149" s="307"/>
      <c r="AW149" s="307"/>
      <c r="AX149" s="307"/>
      <c r="AY149" s="307"/>
      <c r="AZ149" s="307"/>
      <c r="BA149" s="307"/>
      <c r="BB149" s="307"/>
      <c r="BC149" s="307"/>
      <c r="BD149" s="307"/>
      <c r="BE149" s="307"/>
      <c r="BF149" s="307"/>
      <c r="BG149" s="307"/>
      <c r="BH149" s="307"/>
      <c r="BI149" s="307"/>
      <c r="BJ149" s="307"/>
      <c r="BK149" s="307"/>
      <c r="BL149" s="307"/>
      <c r="BM149" s="307"/>
      <c r="BN149" s="307"/>
      <c r="BO149" s="307"/>
      <c r="BP149" s="307"/>
      <c r="BQ149" s="307"/>
      <c r="BR149" s="307"/>
      <c r="BS149" s="307"/>
      <c r="BT149" s="307"/>
      <c r="BU149" s="307"/>
      <c r="BV149" s="307"/>
      <c r="BW149" s="307"/>
      <c r="BX149" s="307"/>
      <c r="BY149" s="307"/>
      <c r="BZ149" s="307"/>
      <c r="CA149" s="307"/>
      <c r="CB149" s="307"/>
      <c r="CC149" s="307"/>
      <c r="CD149" s="307"/>
      <c r="CE149" s="307"/>
      <c r="CF149" s="307"/>
      <c r="CG149" s="307"/>
      <c r="CH149" s="307"/>
      <c r="CI149" s="307"/>
      <c r="CJ149" s="307"/>
      <c r="CK149" s="307"/>
      <c r="CL149" s="307"/>
      <c r="CM149" s="307"/>
      <c r="CN149" s="307"/>
      <c r="CO149" s="307"/>
      <c r="CP149" s="307"/>
      <c r="CQ149" s="307"/>
      <c r="CR149" s="307"/>
      <c r="CS149" s="307"/>
      <c r="CT149" s="307"/>
      <c r="CU149" s="307"/>
      <c r="CV149" s="307"/>
      <c r="CW149" s="307"/>
      <c r="CX149" s="307"/>
      <c r="CY149" s="307"/>
      <c r="CZ149" s="307"/>
      <c r="DA149" s="307"/>
      <c r="DB149" s="307"/>
      <c r="DC149" s="307"/>
      <c r="DD149" s="307"/>
      <c r="DE149" s="307"/>
      <c r="DF149" s="307"/>
      <c r="DG149" s="307"/>
      <c r="DH149" s="307"/>
      <c r="DI149" s="307"/>
      <c r="DJ149" s="307"/>
      <c r="DK149" s="307"/>
      <c r="DL149" s="307"/>
      <c r="DM149" s="307"/>
      <c r="DN149" s="307"/>
      <c r="DO149" s="307"/>
      <c r="DP149" s="307"/>
      <c r="DQ149" s="307"/>
      <c r="DR149" s="307"/>
      <c r="DS149" s="307"/>
      <c r="DT149" s="307"/>
      <c r="DU149" s="307"/>
      <c r="DV149" s="307"/>
      <c r="DW149" s="307"/>
      <c r="DX149" s="307"/>
      <c r="DY149" s="307"/>
      <c r="DZ149" s="307"/>
      <c r="EA149" s="307"/>
      <c r="EB149" s="307"/>
      <c r="EC149" s="307"/>
      <c r="ED149" s="307"/>
      <c r="EE149" s="307"/>
      <c r="EF149" s="307"/>
      <c r="EG149" s="307"/>
      <c r="EH149" s="307"/>
      <c r="EI149" s="307"/>
      <c r="EJ149" s="307"/>
      <c r="EK149" s="307"/>
      <c r="EL149" s="307"/>
      <c r="EM149" s="307"/>
      <c r="EN149" s="307"/>
      <c r="EO149" s="307"/>
      <c r="EP149" s="307"/>
      <c r="EQ149" s="307"/>
      <c r="ER149" s="307"/>
      <c r="ES149" s="307"/>
      <c r="ET149" s="307"/>
      <c r="EU149" s="307"/>
      <c r="EV149" s="307"/>
      <c r="EW149" s="307"/>
      <c r="EX149" s="307"/>
      <c r="EY149" s="307"/>
      <c r="EZ149" s="307"/>
      <c r="FA149" s="307"/>
      <c r="FB149" s="307"/>
      <c r="FC149" s="307"/>
      <c r="FD149" s="307"/>
      <c r="FE149" s="307"/>
      <c r="FF149" s="307"/>
      <c r="FG149" s="307"/>
      <c r="FH149" s="307"/>
      <c r="FI149" s="307"/>
      <c r="FJ149" s="307"/>
      <c r="FK149" s="307"/>
      <c r="FL149" s="307"/>
      <c r="FM149" s="307"/>
      <c r="FN149" s="307"/>
      <c r="FO149" s="307"/>
      <c r="FP149" s="307"/>
      <c r="FQ149" s="307"/>
      <c r="FR149" s="307"/>
      <c r="FS149" s="307"/>
      <c r="FT149" s="307"/>
      <c r="FU149" s="307"/>
      <c r="FV149" s="307"/>
      <c r="FW149" s="307"/>
      <c r="FX149" s="307"/>
      <c r="FY149" s="307"/>
      <c r="FZ149" s="307"/>
      <c r="GA149" s="307"/>
      <c r="GB149" s="307"/>
      <c r="GC149" s="307"/>
      <c r="GD149" s="307"/>
      <c r="GE149" s="307"/>
      <c r="GF149" s="307"/>
    </row>
    <row r="150" spans="7:188" x14ac:dyDescent="0.25">
      <c r="G150" s="256"/>
      <c r="H150" s="256"/>
      <c r="I150" s="256"/>
      <c r="J150" s="256"/>
      <c r="K150" s="256"/>
      <c r="L150" s="256"/>
      <c r="M150" s="256"/>
      <c r="N150" s="256"/>
      <c r="O150" s="256"/>
      <c r="P150" s="256"/>
      <c r="Q150" s="256"/>
      <c r="R150" s="256"/>
      <c r="S150" s="256"/>
      <c r="T150" s="256"/>
      <c r="U150" s="256"/>
      <c r="V150" s="256"/>
      <c r="W150" s="256"/>
      <c r="X150" s="256"/>
      <c r="Y150" s="256"/>
      <c r="Z150" s="256"/>
      <c r="AA150" s="256"/>
      <c r="AB150" s="256"/>
      <c r="AC150" s="256"/>
      <c r="AD150" s="256"/>
      <c r="AE150" s="256"/>
      <c r="AF150" s="256"/>
      <c r="AG150" s="256"/>
      <c r="AH150" s="256"/>
      <c r="AI150" s="256"/>
      <c r="AJ150" s="256"/>
      <c r="AK150" s="256"/>
      <c r="AL150" s="256"/>
      <c r="AM150" s="256"/>
      <c r="AN150" s="256"/>
      <c r="AO150" s="256"/>
      <c r="AP150" s="256"/>
      <c r="AQ150" s="256"/>
      <c r="AR150" s="256"/>
      <c r="AS150" s="256"/>
      <c r="AT150" s="256"/>
      <c r="AU150" s="256"/>
      <c r="AV150" s="256"/>
      <c r="AW150" s="256"/>
      <c r="AX150" s="256"/>
      <c r="AY150" s="256"/>
      <c r="AZ150" s="256"/>
      <c r="BA150" s="256"/>
      <c r="BB150" s="256"/>
      <c r="BC150" s="256"/>
      <c r="BD150" s="256"/>
      <c r="BE150" s="256"/>
      <c r="BF150" s="256"/>
      <c r="BG150" s="256"/>
      <c r="BH150" s="256"/>
      <c r="BI150" s="256"/>
      <c r="BJ150" s="256"/>
      <c r="BK150" s="256"/>
      <c r="BL150" s="256"/>
      <c r="BM150" s="256"/>
      <c r="BN150" s="256"/>
      <c r="BO150" s="256"/>
      <c r="BP150" s="256"/>
      <c r="BQ150" s="256"/>
      <c r="BR150" s="256"/>
      <c r="BS150" s="256"/>
      <c r="BT150" s="256"/>
      <c r="BU150" s="256"/>
      <c r="BV150" s="256"/>
      <c r="BW150" s="256"/>
      <c r="BX150" s="256"/>
      <c r="BY150" s="256"/>
      <c r="BZ150" s="256"/>
      <c r="CA150" s="256"/>
      <c r="CB150" s="256"/>
      <c r="CC150" s="256"/>
      <c r="CD150" s="256"/>
      <c r="CE150" s="256"/>
      <c r="CF150" s="256"/>
      <c r="CG150" s="256"/>
      <c r="CH150" s="256"/>
      <c r="CI150" s="256"/>
      <c r="CJ150" s="256"/>
      <c r="CK150" s="256"/>
      <c r="CL150" s="256"/>
      <c r="CM150" s="256"/>
      <c r="CN150" s="256"/>
      <c r="CO150" s="256"/>
      <c r="CP150" s="256"/>
      <c r="CQ150" s="256"/>
      <c r="CR150" s="256"/>
      <c r="CS150" s="256"/>
      <c r="CT150" s="256"/>
      <c r="CU150" s="256"/>
      <c r="CV150" s="256"/>
      <c r="CW150" s="256"/>
      <c r="CX150" s="256"/>
      <c r="CY150" s="256"/>
      <c r="CZ150" s="256"/>
      <c r="DA150" s="256"/>
      <c r="DB150" s="256"/>
      <c r="DC150" s="256"/>
      <c r="DD150" s="256"/>
      <c r="DE150" s="256"/>
      <c r="DF150" s="256"/>
      <c r="DG150" s="256"/>
      <c r="DH150" s="256"/>
      <c r="DI150" s="256"/>
      <c r="DJ150" s="256"/>
      <c r="DK150" s="256"/>
      <c r="DL150" s="256"/>
      <c r="DM150" s="256"/>
      <c r="DN150" s="256"/>
      <c r="DO150" s="256"/>
      <c r="DP150" s="256"/>
      <c r="DQ150" s="256"/>
      <c r="DR150" s="256"/>
      <c r="DS150" s="256"/>
      <c r="DT150" s="256"/>
      <c r="DU150" s="256"/>
      <c r="DV150" s="256"/>
      <c r="DW150" s="256"/>
      <c r="DX150" s="256"/>
      <c r="DY150" s="256"/>
      <c r="DZ150" s="256"/>
      <c r="EA150" s="256"/>
      <c r="EB150" s="256"/>
      <c r="EC150" s="256"/>
      <c r="ED150" s="256"/>
      <c r="EE150" s="256"/>
      <c r="EF150" s="256"/>
      <c r="EG150" s="256"/>
      <c r="EH150" s="256"/>
      <c r="EI150" s="256"/>
      <c r="EJ150" s="256"/>
      <c r="EK150" s="256"/>
      <c r="EL150" s="256"/>
      <c r="EM150" s="256"/>
      <c r="EN150" s="256"/>
      <c r="EO150" s="256"/>
      <c r="EP150" s="256"/>
      <c r="EQ150" s="256"/>
      <c r="ER150" s="256"/>
      <c r="ES150" s="256"/>
      <c r="ET150" s="256"/>
      <c r="EU150" s="256"/>
      <c r="EV150" s="256"/>
      <c r="EW150" s="256"/>
      <c r="EX150" s="256"/>
      <c r="EY150" s="256"/>
      <c r="EZ150" s="256"/>
      <c r="FA150" s="256"/>
      <c r="FB150" s="256"/>
      <c r="FC150" s="256"/>
      <c r="FD150" s="256"/>
      <c r="FE150" s="256"/>
      <c r="FF150" s="256"/>
      <c r="FG150" s="256"/>
      <c r="FH150" s="256"/>
      <c r="FI150" s="256"/>
      <c r="FJ150" s="256"/>
      <c r="FK150" s="256"/>
      <c r="FL150" s="256"/>
      <c r="FM150" s="256"/>
      <c r="FN150" s="256"/>
      <c r="FO150" s="256"/>
      <c r="FP150" s="256"/>
      <c r="FQ150" s="256"/>
      <c r="FR150" s="256"/>
      <c r="FS150" s="256"/>
      <c r="FT150" s="256"/>
      <c r="FU150" s="256"/>
      <c r="FV150" s="256"/>
      <c r="FW150" s="256"/>
      <c r="FX150" s="256"/>
      <c r="FY150" s="256"/>
      <c r="FZ150" s="256"/>
      <c r="GA150" s="256"/>
      <c r="GB150" s="256"/>
      <c r="GC150" s="256"/>
      <c r="GD150" s="256"/>
      <c r="GE150" s="256"/>
      <c r="GF150" s="256"/>
    </row>
    <row r="151" spans="7:188" x14ac:dyDescent="0.25">
      <c r="G151" s="307"/>
      <c r="H151" s="307"/>
      <c r="I151" s="307"/>
      <c r="J151" s="307"/>
      <c r="K151" s="307"/>
      <c r="L151" s="307"/>
      <c r="M151" s="307"/>
      <c r="N151" s="307"/>
      <c r="O151" s="307"/>
      <c r="P151" s="307"/>
      <c r="Q151" s="307"/>
      <c r="R151" s="307"/>
      <c r="S151" s="307"/>
      <c r="T151" s="307"/>
      <c r="U151" s="307"/>
      <c r="V151" s="307"/>
      <c r="W151" s="307"/>
      <c r="X151" s="307"/>
      <c r="Y151" s="307"/>
      <c r="Z151" s="307"/>
      <c r="AA151" s="307"/>
      <c r="AB151" s="307"/>
      <c r="AC151" s="307"/>
      <c r="AD151" s="307"/>
      <c r="AE151" s="307"/>
      <c r="AF151" s="307"/>
      <c r="AG151" s="307"/>
      <c r="AH151" s="307"/>
      <c r="AI151" s="307"/>
      <c r="AJ151" s="307"/>
      <c r="AK151" s="307"/>
      <c r="AL151" s="307"/>
      <c r="AM151" s="307"/>
      <c r="AN151" s="307"/>
      <c r="AO151" s="307"/>
      <c r="AP151" s="307"/>
      <c r="AQ151" s="307"/>
      <c r="AR151" s="307"/>
      <c r="AS151" s="307"/>
      <c r="AT151" s="307"/>
      <c r="AU151" s="307"/>
      <c r="AV151" s="307"/>
      <c r="AW151" s="307"/>
      <c r="AX151" s="307"/>
      <c r="AY151" s="307"/>
      <c r="AZ151" s="307"/>
      <c r="BA151" s="307"/>
      <c r="BB151" s="307"/>
      <c r="BC151" s="307"/>
      <c r="BD151" s="307"/>
      <c r="BE151" s="307"/>
      <c r="BF151" s="307"/>
      <c r="BG151" s="307"/>
      <c r="BH151" s="307"/>
      <c r="BI151" s="307"/>
      <c r="BJ151" s="307"/>
      <c r="BK151" s="307"/>
      <c r="BL151" s="307"/>
      <c r="BM151" s="307"/>
      <c r="BN151" s="307"/>
      <c r="BO151" s="307"/>
      <c r="BP151" s="307"/>
      <c r="BQ151" s="307"/>
      <c r="BR151" s="307"/>
      <c r="BS151" s="307"/>
      <c r="BT151" s="307"/>
      <c r="BU151" s="307"/>
      <c r="BV151" s="307"/>
      <c r="BW151" s="307"/>
      <c r="BX151" s="307"/>
      <c r="BY151" s="307"/>
      <c r="BZ151" s="307"/>
      <c r="CA151" s="307"/>
      <c r="CB151" s="307"/>
      <c r="CC151" s="307"/>
      <c r="CD151" s="307"/>
      <c r="CE151" s="307"/>
      <c r="CF151" s="307"/>
      <c r="CG151" s="307"/>
      <c r="CH151" s="307"/>
      <c r="CI151" s="307"/>
      <c r="CJ151" s="307"/>
      <c r="CK151" s="307"/>
      <c r="CL151" s="307"/>
      <c r="CM151" s="307"/>
      <c r="CN151" s="307"/>
      <c r="CO151" s="307"/>
      <c r="CP151" s="307"/>
      <c r="CQ151" s="307"/>
      <c r="CR151" s="307"/>
      <c r="CS151" s="307"/>
      <c r="CT151" s="307"/>
      <c r="CU151" s="307"/>
      <c r="CV151" s="307"/>
      <c r="CW151" s="307"/>
      <c r="CX151" s="307"/>
      <c r="CY151" s="307"/>
      <c r="CZ151" s="307"/>
      <c r="DA151" s="307"/>
      <c r="DB151" s="307"/>
      <c r="DC151" s="307"/>
      <c r="DD151" s="307"/>
      <c r="DE151" s="307"/>
      <c r="DF151" s="307"/>
      <c r="DG151" s="307"/>
      <c r="DH151" s="307"/>
      <c r="DI151" s="307"/>
      <c r="DJ151" s="307"/>
      <c r="DK151" s="307"/>
      <c r="DL151" s="307"/>
      <c r="DM151" s="307"/>
      <c r="DN151" s="307"/>
      <c r="DO151" s="307"/>
      <c r="DP151" s="307"/>
      <c r="DQ151" s="307"/>
      <c r="DR151" s="307"/>
      <c r="DS151" s="307"/>
      <c r="DT151" s="307"/>
      <c r="DU151" s="307"/>
      <c r="DV151" s="307"/>
      <c r="DW151" s="307"/>
      <c r="DX151" s="307"/>
      <c r="DY151" s="307"/>
      <c r="DZ151" s="307"/>
      <c r="EA151" s="307"/>
      <c r="EB151" s="307"/>
      <c r="EC151" s="307"/>
      <c r="ED151" s="307"/>
      <c r="EE151" s="307"/>
      <c r="EF151" s="307"/>
      <c r="EG151" s="307"/>
      <c r="EH151" s="307"/>
      <c r="EI151" s="307"/>
      <c r="EJ151" s="307"/>
      <c r="EK151" s="307"/>
      <c r="EL151" s="307"/>
      <c r="EM151" s="307"/>
      <c r="EN151" s="307"/>
      <c r="EO151" s="307"/>
      <c r="EP151" s="307"/>
      <c r="EQ151" s="307"/>
      <c r="ER151" s="307"/>
      <c r="ES151" s="307"/>
      <c r="ET151" s="307"/>
      <c r="EU151" s="307"/>
      <c r="EV151" s="307"/>
      <c r="EW151" s="307"/>
      <c r="EX151" s="307"/>
      <c r="EY151" s="307"/>
      <c r="EZ151" s="307"/>
      <c r="FA151" s="307"/>
      <c r="FB151" s="307"/>
      <c r="FC151" s="307"/>
      <c r="FD151" s="307"/>
      <c r="FE151" s="307"/>
      <c r="FF151" s="307"/>
      <c r="FG151" s="307"/>
      <c r="FH151" s="307"/>
      <c r="FI151" s="307"/>
      <c r="FJ151" s="307"/>
      <c r="FK151" s="307"/>
      <c r="FL151" s="307"/>
      <c r="FM151" s="307"/>
      <c r="FN151" s="307"/>
      <c r="FO151" s="307"/>
      <c r="FP151" s="307"/>
      <c r="FQ151" s="307"/>
      <c r="FR151" s="307"/>
      <c r="FS151" s="307"/>
      <c r="FT151" s="307"/>
      <c r="FU151" s="307"/>
      <c r="FV151" s="307"/>
      <c r="FW151" s="307"/>
      <c r="FX151" s="307"/>
      <c r="FY151" s="307"/>
      <c r="FZ151" s="307"/>
      <c r="GA151" s="307"/>
      <c r="GB151" s="307"/>
      <c r="GC151" s="307"/>
      <c r="GD151" s="307"/>
      <c r="GE151" s="307"/>
      <c r="GF151" s="307"/>
    </row>
    <row r="152" spans="7:188" x14ac:dyDescent="0.25">
      <c r="G152" s="256"/>
      <c r="H152" s="256"/>
      <c r="I152" s="256"/>
      <c r="J152" s="256"/>
      <c r="K152" s="256"/>
      <c r="L152" s="256"/>
      <c r="M152" s="256"/>
      <c r="N152" s="256"/>
      <c r="O152" s="256"/>
      <c r="P152" s="256"/>
      <c r="Q152" s="256"/>
      <c r="R152" s="256"/>
      <c r="S152" s="256"/>
      <c r="T152" s="256"/>
      <c r="U152" s="256"/>
      <c r="V152" s="256"/>
      <c r="W152" s="256"/>
      <c r="X152" s="256"/>
      <c r="Y152" s="256"/>
      <c r="Z152" s="256"/>
      <c r="AA152" s="256"/>
      <c r="AB152" s="256"/>
      <c r="AC152" s="256"/>
      <c r="AD152" s="256"/>
      <c r="AE152" s="256"/>
      <c r="AF152" s="256"/>
      <c r="AG152" s="256"/>
      <c r="AH152" s="256"/>
      <c r="AI152" s="256"/>
      <c r="AJ152" s="256"/>
      <c r="AK152" s="256"/>
      <c r="AL152" s="256"/>
      <c r="AM152" s="256"/>
      <c r="AN152" s="256"/>
      <c r="AO152" s="256"/>
      <c r="AP152" s="256"/>
      <c r="AQ152" s="256"/>
      <c r="AR152" s="256"/>
      <c r="AS152" s="256"/>
      <c r="AT152" s="256"/>
      <c r="AU152" s="256"/>
      <c r="AV152" s="256"/>
      <c r="AW152" s="256"/>
      <c r="AX152" s="256"/>
      <c r="AY152" s="256"/>
      <c r="AZ152" s="256"/>
      <c r="BA152" s="256"/>
      <c r="BB152" s="256"/>
      <c r="BC152" s="256"/>
      <c r="BD152" s="256"/>
      <c r="BE152" s="256"/>
      <c r="BF152" s="256"/>
      <c r="BG152" s="256"/>
      <c r="BH152" s="256"/>
      <c r="BI152" s="256"/>
      <c r="BJ152" s="256"/>
      <c r="BK152" s="256"/>
      <c r="BL152" s="256"/>
      <c r="BM152" s="256"/>
      <c r="BN152" s="256"/>
      <c r="BO152" s="256"/>
      <c r="BP152" s="256"/>
      <c r="BQ152" s="256"/>
      <c r="BR152" s="256"/>
      <c r="BS152" s="256"/>
      <c r="BT152" s="256"/>
      <c r="BU152" s="256"/>
      <c r="BV152" s="256"/>
      <c r="BW152" s="256"/>
      <c r="BX152" s="256"/>
      <c r="BY152" s="256"/>
      <c r="BZ152" s="256"/>
      <c r="CA152" s="256"/>
      <c r="CB152" s="256"/>
      <c r="CC152" s="256"/>
      <c r="CD152" s="256"/>
      <c r="CE152" s="256"/>
      <c r="CF152" s="256"/>
      <c r="CG152" s="256"/>
      <c r="CH152" s="256"/>
      <c r="CI152" s="256"/>
      <c r="CJ152" s="256"/>
      <c r="CK152" s="256"/>
      <c r="CL152" s="256"/>
      <c r="CM152" s="256"/>
      <c r="CN152" s="256"/>
      <c r="CO152" s="256"/>
      <c r="CP152" s="256"/>
      <c r="CQ152" s="256"/>
      <c r="CR152" s="256"/>
      <c r="CS152" s="256"/>
      <c r="CT152" s="256"/>
      <c r="CU152" s="256"/>
      <c r="CV152" s="256"/>
      <c r="CW152" s="256"/>
      <c r="CX152" s="256"/>
      <c r="CY152" s="256"/>
      <c r="CZ152" s="256"/>
      <c r="DA152" s="256"/>
      <c r="DB152" s="256"/>
      <c r="DC152" s="256"/>
      <c r="DD152" s="256"/>
      <c r="DE152" s="256"/>
      <c r="DF152" s="256"/>
      <c r="DG152" s="256"/>
      <c r="DH152" s="256"/>
      <c r="DI152" s="256"/>
      <c r="DJ152" s="256"/>
      <c r="DK152" s="256"/>
      <c r="DL152" s="256"/>
      <c r="DM152" s="256"/>
      <c r="DN152" s="256"/>
      <c r="DO152" s="256"/>
      <c r="DP152" s="256"/>
      <c r="DQ152" s="256"/>
      <c r="DR152" s="256"/>
      <c r="DS152" s="256"/>
      <c r="DT152" s="256"/>
      <c r="DU152" s="256"/>
      <c r="DV152" s="256"/>
      <c r="DW152" s="256"/>
      <c r="DX152" s="256"/>
      <c r="DY152" s="256"/>
      <c r="DZ152" s="256"/>
      <c r="EA152" s="256"/>
      <c r="EB152" s="256"/>
      <c r="EC152" s="256"/>
      <c r="ED152" s="256"/>
      <c r="EE152" s="256"/>
      <c r="EF152" s="256"/>
      <c r="EG152" s="256"/>
      <c r="EH152" s="256"/>
      <c r="EI152" s="256"/>
      <c r="EJ152" s="256"/>
      <c r="EK152" s="256"/>
      <c r="EL152" s="256"/>
      <c r="EM152" s="256"/>
      <c r="EN152" s="256"/>
      <c r="EO152" s="256"/>
      <c r="EP152" s="256"/>
      <c r="EQ152" s="256"/>
      <c r="ER152" s="256"/>
      <c r="ES152" s="256"/>
      <c r="ET152" s="256"/>
      <c r="EU152" s="256"/>
      <c r="EV152" s="256"/>
      <c r="EW152" s="256"/>
      <c r="EX152" s="256"/>
      <c r="EY152" s="256"/>
      <c r="EZ152" s="256"/>
      <c r="FA152" s="256"/>
      <c r="FB152" s="256"/>
      <c r="FC152" s="256"/>
      <c r="FD152" s="256"/>
      <c r="FE152" s="256"/>
      <c r="FF152" s="256"/>
      <c r="FG152" s="256"/>
      <c r="FH152" s="256"/>
      <c r="FI152" s="256"/>
      <c r="FJ152" s="256"/>
      <c r="FK152" s="256"/>
      <c r="FL152" s="256"/>
      <c r="FM152" s="256"/>
      <c r="FN152" s="256"/>
      <c r="FO152" s="256"/>
      <c r="FP152" s="256"/>
      <c r="FQ152" s="256"/>
      <c r="FR152" s="256"/>
      <c r="FS152" s="256"/>
      <c r="FT152" s="256"/>
      <c r="FU152" s="256"/>
      <c r="FV152" s="256"/>
      <c r="FW152" s="256"/>
      <c r="FX152" s="256"/>
      <c r="FY152" s="256"/>
      <c r="FZ152" s="256"/>
      <c r="GA152" s="256"/>
      <c r="GB152" s="256"/>
      <c r="GC152" s="256"/>
      <c r="GD152" s="256"/>
      <c r="GE152" s="256"/>
      <c r="GF152" s="256"/>
    </row>
    <row r="153" spans="7:188" x14ac:dyDescent="0.25">
      <c r="G153" s="307"/>
      <c r="H153" s="307"/>
      <c r="I153" s="307"/>
      <c r="J153" s="307"/>
      <c r="K153" s="307"/>
      <c r="L153" s="307"/>
      <c r="M153" s="307"/>
      <c r="N153" s="307"/>
      <c r="O153" s="307"/>
      <c r="P153" s="307"/>
      <c r="Q153" s="307"/>
      <c r="R153" s="307"/>
      <c r="S153" s="307"/>
      <c r="T153" s="307"/>
      <c r="U153" s="307"/>
      <c r="V153" s="307"/>
      <c r="W153" s="307"/>
      <c r="X153" s="307"/>
      <c r="Y153" s="307"/>
      <c r="Z153" s="307"/>
      <c r="AA153" s="307"/>
      <c r="AB153" s="307"/>
      <c r="AC153" s="307"/>
      <c r="AD153" s="307"/>
      <c r="AE153" s="307"/>
      <c r="AF153" s="307"/>
      <c r="AG153" s="307"/>
      <c r="AH153" s="307"/>
      <c r="AI153" s="307"/>
      <c r="AJ153" s="307"/>
      <c r="AK153" s="307"/>
      <c r="AL153" s="307"/>
      <c r="AM153" s="307"/>
      <c r="AN153" s="307"/>
      <c r="AO153" s="307"/>
      <c r="AP153" s="307"/>
      <c r="AQ153" s="307"/>
      <c r="AR153" s="307"/>
      <c r="AS153" s="307"/>
      <c r="AT153" s="307"/>
      <c r="AU153" s="307"/>
      <c r="AV153" s="307"/>
      <c r="AW153" s="307"/>
      <c r="AX153" s="307"/>
      <c r="AY153" s="307"/>
      <c r="AZ153" s="307"/>
      <c r="BA153" s="307"/>
      <c r="BB153" s="307"/>
      <c r="BC153" s="307"/>
      <c r="BD153" s="307"/>
      <c r="BE153" s="307"/>
      <c r="BF153" s="307"/>
      <c r="BG153" s="307"/>
      <c r="BH153" s="307"/>
      <c r="BI153" s="307"/>
      <c r="BJ153" s="307"/>
      <c r="BK153" s="307"/>
      <c r="BL153" s="307"/>
      <c r="BM153" s="307"/>
      <c r="BN153" s="307"/>
      <c r="BO153" s="307"/>
      <c r="BP153" s="307"/>
      <c r="BQ153" s="307"/>
      <c r="BR153" s="307"/>
      <c r="BS153" s="307"/>
      <c r="BT153" s="307"/>
      <c r="BU153" s="307"/>
      <c r="BV153" s="307"/>
      <c r="BW153" s="307"/>
      <c r="BX153" s="307"/>
      <c r="BY153" s="307"/>
      <c r="BZ153" s="307"/>
      <c r="CA153" s="307"/>
      <c r="CB153" s="307"/>
      <c r="CC153" s="307"/>
      <c r="CD153" s="307"/>
      <c r="CE153" s="307"/>
      <c r="CF153" s="307"/>
      <c r="CG153" s="307"/>
      <c r="CH153" s="307"/>
      <c r="CI153" s="307"/>
      <c r="CJ153" s="307"/>
      <c r="CK153" s="307"/>
      <c r="CL153" s="307"/>
      <c r="CM153" s="307"/>
      <c r="CN153" s="307"/>
      <c r="CO153" s="307"/>
      <c r="CP153" s="307"/>
      <c r="CQ153" s="307"/>
      <c r="CR153" s="307"/>
      <c r="CS153" s="307"/>
      <c r="CT153" s="307"/>
      <c r="CU153" s="307"/>
      <c r="CV153" s="307"/>
      <c r="CW153" s="307"/>
      <c r="CX153" s="307"/>
      <c r="CY153" s="307"/>
      <c r="CZ153" s="307"/>
      <c r="DA153" s="307"/>
      <c r="DB153" s="307"/>
      <c r="DC153" s="307"/>
      <c r="DD153" s="307"/>
      <c r="DE153" s="307"/>
      <c r="DF153" s="307"/>
      <c r="DG153" s="307"/>
      <c r="DH153" s="307"/>
      <c r="DI153" s="307"/>
      <c r="DJ153" s="307"/>
      <c r="DK153" s="307"/>
      <c r="DL153" s="307"/>
      <c r="DM153" s="307"/>
      <c r="DN153" s="307"/>
      <c r="DO153" s="307"/>
      <c r="DP153" s="307"/>
      <c r="DQ153" s="307"/>
      <c r="DR153" s="307"/>
      <c r="DS153" s="307"/>
      <c r="DT153" s="307"/>
      <c r="DU153" s="307"/>
      <c r="DV153" s="307"/>
      <c r="DW153" s="307"/>
      <c r="DX153" s="307"/>
      <c r="DY153" s="307"/>
      <c r="DZ153" s="307"/>
      <c r="EA153" s="307"/>
      <c r="EB153" s="307"/>
      <c r="EC153" s="307"/>
      <c r="ED153" s="307"/>
      <c r="EE153" s="307"/>
      <c r="EF153" s="307"/>
      <c r="EG153" s="307"/>
      <c r="EH153" s="307"/>
      <c r="EI153" s="307"/>
      <c r="EJ153" s="307"/>
      <c r="EK153" s="307"/>
      <c r="EL153" s="307"/>
      <c r="EM153" s="307"/>
      <c r="EN153" s="307"/>
      <c r="EO153" s="307"/>
      <c r="EP153" s="307"/>
      <c r="EQ153" s="307"/>
      <c r="ER153" s="307"/>
      <c r="ES153" s="307"/>
      <c r="ET153" s="307"/>
      <c r="EU153" s="307"/>
      <c r="EV153" s="307"/>
      <c r="EW153" s="307"/>
      <c r="EX153" s="307"/>
      <c r="EY153" s="307"/>
      <c r="EZ153" s="307"/>
      <c r="FA153" s="307"/>
      <c r="FB153" s="307"/>
      <c r="FC153" s="307"/>
      <c r="FD153" s="307"/>
      <c r="FE153" s="307"/>
      <c r="FF153" s="307"/>
      <c r="FG153" s="307"/>
      <c r="FH153" s="307"/>
      <c r="FI153" s="307"/>
      <c r="FJ153" s="307"/>
      <c r="FK153" s="307"/>
      <c r="FL153" s="307"/>
      <c r="FM153" s="307"/>
      <c r="FN153" s="307"/>
      <c r="FO153" s="307"/>
      <c r="FP153" s="307"/>
      <c r="FQ153" s="307"/>
      <c r="FR153" s="307"/>
      <c r="FS153" s="307"/>
      <c r="FT153" s="307"/>
      <c r="FU153" s="307"/>
      <c r="FV153" s="307"/>
      <c r="FW153" s="307"/>
      <c r="FX153" s="307"/>
      <c r="FY153" s="307"/>
      <c r="FZ153" s="307"/>
      <c r="GA153" s="307"/>
      <c r="GB153" s="307"/>
      <c r="GC153" s="307"/>
      <c r="GD153" s="307"/>
      <c r="GE153" s="307"/>
      <c r="GF153" s="307"/>
    </row>
    <row r="154" spans="7:188" x14ac:dyDescent="0.25">
      <c r="G154" s="256"/>
      <c r="H154" s="256"/>
      <c r="I154" s="256"/>
      <c r="J154" s="256"/>
      <c r="K154" s="256"/>
      <c r="L154" s="256"/>
      <c r="M154" s="256"/>
      <c r="N154" s="256"/>
      <c r="O154" s="256"/>
      <c r="P154" s="256"/>
      <c r="Q154" s="256"/>
      <c r="R154" s="256"/>
      <c r="S154" s="256"/>
      <c r="T154" s="256"/>
      <c r="U154" s="256"/>
      <c r="V154" s="256"/>
      <c r="W154" s="256"/>
      <c r="X154" s="256"/>
      <c r="Y154" s="256"/>
      <c r="Z154" s="256"/>
      <c r="AA154" s="256"/>
      <c r="AB154" s="256"/>
      <c r="AC154" s="256"/>
      <c r="AD154" s="256"/>
      <c r="AE154" s="256"/>
      <c r="AF154" s="256"/>
      <c r="AG154" s="256"/>
      <c r="AH154" s="256"/>
      <c r="AI154" s="256"/>
      <c r="AJ154" s="256"/>
      <c r="AK154" s="256"/>
      <c r="AL154" s="256"/>
      <c r="AM154" s="256"/>
      <c r="AN154" s="256"/>
      <c r="AO154" s="256"/>
      <c r="AP154" s="256"/>
      <c r="AQ154" s="256"/>
      <c r="AR154" s="256"/>
      <c r="AS154" s="256"/>
      <c r="AT154" s="256"/>
      <c r="AU154" s="256"/>
      <c r="AV154" s="256"/>
      <c r="AW154" s="256"/>
      <c r="AX154" s="256"/>
      <c r="AY154" s="256"/>
      <c r="AZ154" s="256"/>
      <c r="BA154" s="256"/>
      <c r="BB154" s="256"/>
      <c r="BC154" s="256"/>
      <c r="BD154" s="256"/>
      <c r="BE154" s="256"/>
      <c r="BF154" s="256"/>
      <c r="BG154" s="256"/>
      <c r="BH154" s="256"/>
      <c r="BI154" s="256"/>
      <c r="BJ154" s="256"/>
      <c r="BK154" s="256"/>
      <c r="BL154" s="256"/>
      <c r="BM154" s="256"/>
      <c r="BN154" s="256"/>
      <c r="BO154" s="256"/>
      <c r="BP154" s="256"/>
      <c r="BQ154" s="256"/>
      <c r="BR154" s="256"/>
      <c r="BS154" s="256"/>
      <c r="BT154" s="256"/>
      <c r="BU154" s="256"/>
      <c r="BV154" s="256"/>
      <c r="BW154" s="256"/>
      <c r="BX154" s="256"/>
      <c r="BY154" s="256"/>
      <c r="BZ154" s="256"/>
      <c r="CA154" s="256"/>
      <c r="CB154" s="256"/>
      <c r="CC154" s="256"/>
      <c r="CD154" s="256"/>
      <c r="CE154" s="256"/>
      <c r="CF154" s="256"/>
      <c r="CG154" s="256"/>
      <c r="CH154" s="256"/>
      <c r="CI154" s="256"/>
      <c r="CJ154" s="256"/>
      <c r="CK154" s="256"/>
      <c r="CL154" s="256"/>
      <c r="CM154" s="256"/>
      <c r="CN154" s="256"/>
      <c r="CO154" s="256"/>
      <c r="CP154" s="256"/>
      <c r="CQ154" s="256"/>
      <c r="CR154" s="256"/>
      <c r="CS154" s="256"/>
      <c r="CT154" s="256"/>
      <c r="CU154" s="256"/>
      <c r="CV154" s="256"/>
      <c r="CW154" s="256"/>
      <c r="CX154" s="256"/>
      <c r="CY154" s="256"/>
      <c r="CZ154" s="256"/>
      <c r="DA154" s="256"/>
      <c r="DB154" s="256"/>
      <c r="DC154" s="256"/>
      <c r="DD154" s="256"/>
      <c r="DE154" s="256"/>
      <c r="DF154" s="256"/>
      <c r="DG154" s="256"/>
      <c r="DH154" s="256"/>
      <c r="DI154" s="256"/>
      <c r="DJ154" s="256"/>
      <c r="DK154" s="256"/>
      <c r="DL154" s="256"/>
      <c r="DM154" s="256"/>
      <c r="DN154" s="256"/>
      <c r="DO154" s="256"/>
      <c r="DP154" s="256"/>
      <c r="DQ154" s="256"/>
      <c r="DR154" s="256"/>
      <c r="DS154" s="256"/>
      <c r="DT154" s="256"/>
      <c r="DU154" s="256"/>
      <c r="DV154" s="256"/>
      <c r="DW154" s="256"/>
      <c r="DX154" s="256"/>
      <c r="DY154" s="256"/>
      <c r="DZ154" s="256"/>
      <c r="EA154" s="256"/>
      <c r="EB154" s="256"/>
      <c r="EC154" s="256"/>
      <c r="ED154" s="256"/>
      <c r="EE154" s="256"/>
      <c r="EF154" s="256"/>
      <c r="EG154" s="256"/>
      <c r="EH154" s="256"/>
      <c r="EI154" s="256"/>
      <c r="EJ154" s="256"/>
      <c r="EK154" s="256"/>
      <c r="EL154" s="256"/>
      <c r="EM154" s="256"/>
      <c r="EN154" s="256"/>
      <c r="EO154" s="256"/>
      <c r="EP154" s="256"/>
      <c r="EQ154" s="256"/>
      <c r="ER154" s="256"/>
      <c r="ES154" s="256"/>
      <c r="ET154" s="256"/>
      <c r="EU154" s="256"/>
      <c r="EV154" s="256"/>
      <c r="EW154" s="256"/>
      <c r="EX154" s="256"/>
      <c r="EY154" s="256"/>
      <c r="EZ154" s="256"/>
      <c r="FA154" s="256"/>
      <c r="FB154" s="256"/>
      <c r="FC154" s="256"/>
      <c r="FD154" s="256"/>
      <c r="FE154" s="256"/>
      <c r="FF154" s="256"/>
      <c r="FG154" s="256"/>
      <c r="FH154" s="256"/>
      <c r="FI154" s="256"/>
      <c r="FJ154" s="256"/>
      <c r="FK154" s="256"/>
      <c r="FL154" s="256"/>
      <c r="FM154" s="256"/>
      <c r="FN154" s="256"/>
      <c r="FO154" s="256"/>
      <c r="FP154" s="256"/>
      <c r="FQ154" s="256"/>
      <c r="FR154" s="256"/>
      <c r="FS154" s="256"/>
      <c r="FT154" s="256"/>
      <c r="FU154" s="256"/>
      <c r="FV154" s="256"/>
      <c r="FW154" s="256"/>
      <c r="FX154" s="256"/>
      <c r="FY154" s="256"/>
      <c r="FZ154" s="256"/>
      <c r="GA154" s="256"/>
      <c r="GB154" s="256"/>
      <c r="GC154" s="256"/>
      <c r="GD154" s="256"/>
      <c r="GE154" s="256"/>
      <c r="GF154" s="256"/>
    </row>
    <row r="155" spans="7:188" x14ac:dyDescent="0.25">
      <c r="G155" s="307"/>
      <c r="H155" s="307"/>
      <c r="I155" s="307"/>
      <c r="J155" s="307"/>
      <c r="K155" s="307"/>
      <c r="L155" s="307"/>
      <c r="M155" s="307"/>
      <c r="N155" s="307"/>
      <c r="O155" s="307"/>
      <c r="P155" s="307"/>
      <c r="Q155" s="307"/>
      <c r="R155" s="307"/>
      <c r="S155" s="307"/>
      <c r="T155" s="307"/>
      <c r="U155" s="307"/>
      <c r="V155" s="307"/>
      <c r="W155" s="307"/>
      <c r="X155" s="307"/>
      <c r="Y155" s="307"/>
      <c r="Z155" s="307"/>
      <c r="AA155" s="307"/>
      <c r="AB155" s="307"/>
      <c r="AC155" s="307"/>
      <c r="AD155" s="307"/>
      <c r="AE155" s="307"/>
      <c r="AF155" s="307"/>
      <c r="AG155" s="307"/>
      <c r="AH155" s="307"/>
      <c r="AI155" s="307"/>
      <c r="AJ155" s="307"/>
      <c r="AK155" s="307"/>
      <c r="AL155" s="307"/>
      <c r="AM155" s="307"/>
      <c r="AN155" s="307"/>
      <c r="AO155" s="307"/>
      <c r="AP155" s="307"/>
      <c r="AQ155" s="307"/>
      <c r="AR155" s="307"/>
      <c r="AS155" s="307"/>
      <c r="AT155" s="307"/>
      <c r="AU155" s="307"/>
      <c r="AV155" s="307"/>
      <c r="AW155" s="307"/>
      <c r="AX155" s="307"/>
      <c r="AY155" s="307"/>
      <c r="AZ155" s="307"/>
      <c r="BA155" s="307"/>
      <c r="BB155" s="307"/>
      <c r="BC155" s="307"/>
      <c r="BD155" s="307"/>
      <c r="BE155" s="307"/>
      <c r="BF155" s="307"/>
      <c r="BG155" s="307"/>
      <c r="BH155" s="307"/>
      <c r="BI155" s="307"/>
      <c r="BJ155" s="307"/>
      <c r="BK155" s="307"/>
      <c r="BL155" s="307"/>
      <c r="BM155" s="307"/>
      <c r="BN155" s="307"/>
      <c r="BO155" s="307"/>
      <c r="BP155" s="307"/>
      <c r="BQ155" s="307"/>
      <c r="BR155" s="307"/>
      <c r="BS155" s="307"/>
      <c r="BT155" s="307"/>
      <c r="BU155" s="307"/>
      <c r="BV155" s="307"/>
      <c r="BW155" s="307"/>
      <c r="BX155" s="307"/>
      <c r="BY155" s="307"/>
      <c r="BZ155" s="307"/>
      <c r="CA155" s="307"/>
      <c r="CB155" s="307"/>
      <c r="CC155" s="307"/>
      <c r="CD155" s="307"/>
      <c r="CE155" s="307"/>
      <c r="CF155" s="307"/>
      <c r="CG155" s="307"/>
      <c r="CH155" s="307"/>
      <c r="CI155" s="307"/>
      <c r="CJ155" s="307"/>
      <c r="CK155" s="307"/>
      <c r="CL155" s="307"/>
      <c r="CM155" s="307"/>
      <c r="CN155" s="307"/>
      <c r="CO155" s="307"/>
      <c r="CP155" s="307"/>
      <c r="CQ155" s="307"/>
      <c r="CR155" s="307"/>
      <c r="CS155" s="307"/>
      <c r="CT155" s="307"/>
      <c r="CU155" s="307"/>
      <c r="CV155" s="307"/>
      <c r="CW155" s="307"/>
      <c r="CX155" s="307"/>
      <c r="CY155" s="307"/>
      <c r="CZ155" s="307"/>
      <c r="DA155" s="307"/>
      <c r="DB155" s="307"/>
      <c r="DC155" s="307"/>
      <c r="DD155" s="307"/>
      <c r="DE155" s="307"/>
      <c r="DF155" s="307"/>
      <c r="DG155" s="307"/>
      <c r="DH155" s="307"/>
      <c r="DI155" s="307"/>
      <c r="DJ155" s="307"/>
      <c r="DK155" s="307"/>
      <c r="DL155" s="307"/>
      <c r="DM155" s="307"/>
      <c r="DN155" s="307"/>
      <c r="DO155" s="307"/>
      <c r="DP155" s="307"/>
      <c r="DQ155" s="307"/>
      <c r="DR155" s="307"/>
      <c r="DS155" s="307"/>
      <c r="DT155" s="307"/>
      <c r="DU155" s="307"/>
      <c r="DV155" s="307"/>
      <c r="DW155" s="307"/>
      <c r="DX155" s="307"/>
      <c r="DY155" s="307"/>
      <c r="DZ155" s="307"/>
      <c r="EA155" s="307"/>
      <c r="EB155" s="307"/>
      <c r="EC155" s="307"/>
      <c r="ED155" s="307"/>
      <c r="EE155" s="307"/>
      <c r="EF155" s="307"/>
      <c r="EG155" s="307"/>
      <c r="EH155" s="307"/>
      <c r="EI155" s="307"/>
      <c r="EJ155" s="307"/>
      <c r="EK155" s="307"/>
      <c r="EL155" s="307"/>
      <c r="EM155" s="307"/>
      <c r="EN155" s="307"/>
      <c r="EO155" s="307"/>
      <c r="EP155" s="307"/>
      <c r="EQ155" s="307"/>
      <c r="ER155" s="307"/>
      <c r="ES155" s="307"/>
      <c r="ET155" s="307"/>
      <c r="EU155" s="307"/>
      <c r="EV155" s="307"/>
      <c r="EW155" s="307"/>
      <c r="EX155" s="307"/>
      <c r="EY155" s="307"/>
      <c r="EZ155" s="307"/>
      <c r="FA155" s="307"/>
      <c r="FB155" s="307"/>
      <c r="FC155" s="307"/>
      <c r="FD155" s="307"/>
      <c r="FE155" s="307"/>
      <c r="FF155" s="307"/>
      <c r="FG155" s="307"/>
      <c r="FH155" s="307"/>
      <c r="FI155" s="307"/>
      <c r="FJ155" s="307"/>
      <c r="FK155" s="307"/>
      <c r="FL155" s="307"/>
      <c r="FM155" s="307"/>
      <c r="FN155" s="307"/>
      <c r="FO155" s="307"/>
      <c r="FP155" s="307"/>
      <c r="FQ155" s="307"/>
      <c r="FR155" s="307"/>
      <c r="FS155" s="307"/>
      <c r="FT155" s="307"/>
      <c r="FU155" s="307"/>
      <c r="FV155" s="307"/>
      <c r="FW155" s="307"/>
      <c r="FX155" s="307"/>
      <c r="FY155" s="307"/>
      <c r="FZ155" s="307"/>
      <c r="GA155" s="307"/>
      <c r="GB155" s="307"/>
      <c r="GC155" s="307"/>
      <c r="GD155" s="307"/>
      <c r="GE155" s="307"/>
      <c r="GF155" s="307"/>
    </row>
    <row r="156" spans="7:188" x14ac:dyDescent="0.25">
      <c r="G156" s="256"/>
      <c r="H156" s="256"/>
      <c r="I156" s="256"/>
      <c r="J156" s="256"/>
      <c r="K156" s="256"/>
      <c r="L156" s="256"/>
      <c r="M156" s="256"/>
      <c r="N156" s="256"/>
      <c r="O156" s="256"/>
      <c r="P156" s="256"/>
      <c r="Q156" s="256"/>
      <c r="R156" s="256"/>
      <c r="S156" s="256"/>
      <c r="T156" s="256"/>
      <c r="U156" s="256"/>
      <c r="V156" s="256"/>
      <c r="W156" s="256"/>
      <c r="X156" s="256"/>
      <c r="Y156" s="256"/>
      <c r="Z156" s="256"/>
      <c r="AA156" s="256"/>
      <c r="AB156" s="256"/>
      <c r="AC156" s="256"/>
      <c r="AD156" s="256"/>
      <c r="AE156" s="256"/>
      <c r="AF156" s="256"/>
      <c r="AG156" s="256"/>
      <c r="AH156" s="256"/>
      <c r="AI156" s="256"/>
      <c r="AJ156" s="256"/>
      <c r="AK156" s="256"/>
      <c r="AL156" s="256"/>
      <c r="AM156" s="256"/>
      <c r="AN156" s="256"/>
      <c r="AO156" s="256"/>
      <c r="AP156" s="256"/>
      <c r="AQ156" s="256"/>
      <c r="AR156" s="256"/>
      <c r="AS156" s="256"/>
      <c r="AT156" s="256"/>
      <c r="AU156" s="256"/>
      <c r="AV156" s="256"/>
      <c r="AW156" s="256"/>
      <c r="AX156" s="256"/>
      <c r="AY156" s="256"/>
      <c r="AZ156" s="256"/>
      <c r="BA156" s="256"/>
      <c r="BB156" s="256"/>
      <c r="BC156" s="256"/>
      <c r="BD156" s="256"/>
      <c r="BE156" s="256"/>
      <c r="BF156" s="256"/>
      <c r="BG156" s="256"/>
      <c r="BH156" s="256"/>
      <c r="BI156" s="256"/>
      <c r="BJ156" s="256"/>
      <c r="BK156" s="256"/>
      <c r="BL156" s="256"/>
      <c r="BM156" s="256"/>
      <c r="BN156" s="256"/>
      <c r="BO156" s="256"/>
      <c r="BP156" s="256"/>
      <c r="BQ156" s="256"/>
      <c r="BR156" s="256"/>
      <c r="BS156" s="256"/>
      <c r="BT156" s="256"/>
      <c r="BU156" s="256"/>
      <c r="BV156" s="256"/>
      <c r="BW156" s="256"/>
      <c r="BX156" s="256"/>
      <c r="BY156" s="256"/>
      <c r="BZ156" s="256"/>
      <c r="CA156" s="256"/>
      <c r="CB156" s="256"/>
      <c r="CC156" s="256"/>
      <c r="CD156" s="256"/>
      <c r="CE156" s="256"/>
      <c r="CF156" s="256"/>
      <c r="CG156" s="256"/>
      <c r="CH156" s="256"/>
      <c r="CI156" s="256"/>
      <c r="CJ156" s="256"/>
      <c r="CK156" s="256"/>
      <c r="CL156" s="256"/>
      <c r="CM156" s="256"/>
      <c r="CN156" s="256"/>
      <c r="CO156" s="256"/>
      <c r="CP156" s="256"/>
      <c r="CQ156" s="256"/>
      <c r="CR156" s="256"/>
      <c r="CS156" s="256"/>
      <c r="CT156" s="256"/>
      <c r="CU156" s="256"/>
      <c r="CV156" s="256"/>
      <c r="CW156" s="256"/>
      <c r="CX156" s="256"/>
      <c r="CY156" s="256"/>
      <c r="CZ156" s="256"/>
      <c r="DA156" s="256"/>
      <c r="DB156" s="256"/>
      <c r="DC156" s="256"/>
      <c r="DD156" s="256"/>
      <c r="DE156" s="256"/>
      <c r="DF156" s="256"/>
      <c r="DG156" s="256"/>
      <c r="DH156" s="256"/>
      <c r="DI156" s="256"/>
      <c r="DJ156" s="256"/>
      <c r="DK156" s="256"/>
      <c r="DL156" s="256"/>
      <c r="DM156" s="256"/>
      <c r="DN156" s="256"/>
      <c r="DO156" s="256"/>
      <c r="DP156" s="256"/>
      <c r="DQ156" s="256"/>
      <c r="DR156" s="256"/>
      <c r="DS156" s="256"/>
      <c r="DT156" s="256"/>
      <c r="DU156" s="256"/>
      <c r="DV156" s="256"/>
      <c r="DW156" s="256"/>
      <c r="DX156" s="256"/>
      <c r="DY156" s="256"/>
      <c r="DZ156" s="256"/>
      <c r="EA156" s="256"/>
      <c r="EB156" s="256"/>
      <c r="EC156" s="256"/>
      <c r="ED156" s="256"/>
      <c r="EE156" s="256"/>
      <c r="EF156" s="256"/>
      <c r="EG156" s="256"/>
      <c r="EH156" s="256"/>
      <c r="EI156" s="256"/>
      <c r="EJ156" s="256"/>
      <c r="EK156" s="256"/>
      <c r="EL156" s="256"/>
      <c r="EM156" s="256"/>
      <c r="EN156" s="256"/>
      <c r="EO156" s="256"/>
      <c r="EP156" s="256"/>
      <c r="EQ156" s="256"/>
      <c r="ER156" s="256"/>
      <c r="ES156" s="256"/>
      <c r="ET156" s="256"/>
      <c r="EU156" s="256"/>
      <c r="EV156" s="256"/>
      <c r="EW156" s="256"/>
      <c r="EX156" s="256"/>
      <c r="EY156" s="256"/>
      <c r="EZ156" s="256"/>
      <c r="FA156" s="256"/>
      <c r="FB156" s="256"/>
      <c r="FC156" s="256"/>
      <c r="FD156" s="256"/>
      <c r="FE156" s="256"/>
      <c r="FF156" s="256"/>
      <c r="FG156" s="256"/>
      <c r="FH156" s="256"/>
      <c r="FI156" s="256"/>
      <c r="FJ156" s="256"/>
      <c r="FK156" s="256"/>
      <c r="FL156" s="256"/>
      <c r="FM156" s="256"/>
      <c r="FN156" s="256"/>
      <c r="FO156" s="256"/>
      <c r="FP156" s="256"/>
      <c r="FQ156" s="256"/>
      <c r="FR156" s="256"/>
      <c r="FS156" s="256"/>
      <c r="FT156" s="256"/>
      <c r="FU156" s="256"/>
      <c r="FV156" s="256"/>
      <c r="FW156" s="256"/>
      <c r="FX156" s="256"/>
      <c r="FY156" s="256"/>
      <c r="FZ156" s="256"/>
      <c r="GA156" s="256"/>
      <c r="GB156" s="256"/>
      <c r="GC156" s="256"/>
      <c r="GD156" s="256"/>
      <c r="GE156" s="256"/>
      <c r="GF156" s="256"/>
    </row>
    <row r="157" spans="7:188" x14ac:dyDescent="0.25">
      <c r="G157" s="307"/>
      <c r="H157" s="307"/>
      <c r="I157" s="307"/>
      <c r="J157" s="307"/>
      <c r="K157" s="307"/>
      <c r="L157" s="307"/>
      <c r="M157" s="307"/>
      <c r="N157" s="307"/>
      <c r="O157" s="307"/>
      <c r="P157" s="307"/>
      <c r="Q157" s="307"/>
      <c r="R157" s="307"/>
      <c r="S157" s="307"/>
      <c r="T157" s="307"/>
      <c r="U157" s="307"/>
      <c r="V157" s="307"/>
      <c r="W157" s="307"/>
      <c r="X157" s="307"/>
      <c r="Y157" s="307"/>
      <c r="Z157" s="307"/>
      <c r="AA157" s="307"/>
      <c r="AB157" s="307"/>
      <c r="AC157" s="307"/>
      <c r="AD157" s="307"/>
      <c r="AE157" s="307"/>
      <c r="AF157" s="307"/>
      <c r="AG157" s="307"/>
      <c r="AH157" s="307"/>
      <c r="AI157" s="307"/>
      <c r="AJ157" s="307"/>
      <c r="AK157" s="307"/>
      <c r="AL157" s="307"/>
      <c r="AM157" s="307"/>
      <c r="AN157" s="307"/>
      <c r="AO157" s="307"/>
      <c r="AP157" s="307"/>
      <c r="AQ157" s="307"/>
      <c r="AR157" s="307"/>
      <c r="AS157" s="307"/>
      <c r="AT157" s="307"/>
      <c r="AU157" s="307"/>
      <c r="AV157" s="307"/>
      <c r="AW157" s="307"/>
      <c r="AX157" s="307"/>
      <c r="AY157" s="307"/>
      <c r="AZ157" s="307"/>
      <c r="BA157" s="307"/>
      <c r="BB157" s="307"/>
      <c r="BC157" s="307"/>
      <c r="BD157" s="307"/>
      <c r="BE157" s="307"/>
      <c r="BF157" s="307"/>
      <c r="BG157" s="307"/>
      <c r="BH157" s="307"/>
      <c r="BI157" s="307"/>
      <c r="BJ157" s="307"/>
      <c r="BK157" s="307"/>
      <c r="BL157" s="307"/>
      <c r="BM157" s="307"/>
      <c r="BN157" s="307"/>
      <c r="BO157" s="307"/>
      <c r="BP157" s="307"/>
      <c r="BQ157" s="307"/>
      <c r="BR157" s="307"/>
      <c r="BS157" s="307"/>
      <c r="BT157" s="307"/>
      <c r="BU157" s="307"/>
      <c r="BV157" s="307"/>
      <c r="BW157" s="307"/>
      <c r="BX157" s="307"/>
      <c r="BY157" s="307"/>
      <c r="BZ157" s="307"/>
      <c r="CA157" s="307"/>
      <c r="CB157" s="307"/>
      <c r="CC157" s="307"/>
      <c r="CD157" s="307"/>
      <c r="CE157" s="307"/>
      <c r="CF157" s="307"/>
      <c r="CG157" s="307"/>
      <c r="CH157" s="307"/>
      <c r="CI157" s="307"/>
      <c r="CJ157" s="307"/>
      <c r="CK157" s="307"/>
      <c r="CL157" s="307"/>
      <c r="CM157" s="307"/>
      <c r="CN157" s="307"/>
      <c r="CO157" s="307"/>
      <c r="CP157" s="307"/>
      <c r="CQ157" s="307"/>
      <c r="CR157" s="307"/>
      <c r="CS157" s="307"/>
      <c r="CT157" s="307"/>
      <c r="CU157" s="307"/>
      <c r="CV157" s="307"/>
      <c r="CW157" s="307"/>
      <c r="CX157" s="307"/>
      <c r="CY157" s="307"/>
      <c r="CZ157" s="307"/>
      <c r="DA157" s="307"/>
      <c r="DB157" s="307"/>
      <c r="DC157" s="307"/>
      <c r="DD157" s="307"/>
      <c r="DE157" s="307"/>
      <c r="DF157" s="307"/>
      <c r="DG157" s="307"/>
      <c r="DH157" s="307"/>
      <c r="DI157" s="307"/>
      <c r="DJ157" s="307"/>
      <c r="DK157" s="307"/>
      <c r="DL157" s="307"/>
      <c r="DM157" s="307"/>
      <c r="DN157" s="307"/>
      <c r="DO157" s="307"/>
      <c r="DP157" s="307"/>
      <c r="DQ157" s="307"/>
      <c r="DR157" s="307"/>
      <c r="DS157" s="307"/>
      <c r="DT157" s="307"/>
      <c r="DU157" s="307"/>
      <c r="DV157" s="307"/>
      <c r="DW157" s="307"/>
      <c r="DX157" s="307"/>
      <c r="DY157" s="307"/>
      <c r="DZ157" s="307"/>
      <c r="EA157" s="307"/>
      <c r="EB157" s="307"/>
      <c r="EC157" s="307"/>
      <c r="ED157" s="307"/>
      <c r="EE157" s="307"/>
      <c r="EF157" s="307"/>
      <c r="EG157" s="307"/>
      <c r="EH157" s="307"/>
      <c r="EI157" s="307"/>
      <c r="EJ157" s="307"/>
      <c r="EK157" s="307"/>
      <c r="EL157" s="307"/>
      <c r="EM157" s="307"/>
      <c r="EN157" s="307"/>
      <c r="EO157" s="307"/>
      <c r="EP157" s="307"/>
      <c r="EQ157" s="307"/>
      <c r="ER157" s="307"/>
      <c r="ES157" s="307"/>
      <c r="ET157" s="307"/>
      <c r="EU157" s="307"/>
      <c r="EV157" s="307"/>
      <c r="EW157" s="307"/>
      <c r="EX157" s="307"/>
      <c r="EY157" s="307"/>
      <c r="EZ157" s="307"/>
      <c r="FA157" s="307"/>
      <c r="FB157" s="307"/>
      <c r="FC157" s="307"/>
      <c r="FD157" s="307"/>
      <c r="FE157" s="307"/>
      <c r="FF157" s="307"/>
      <c r="FG157" s="307"/>
      <c r="FH157" s="307"/>
      <c r="FI157" s="307"/>
      <c r="FJ157" s="307"/>
      <c r="FK157" s="307"/>
      <c r="FL157" s="307"/>
      <c r="FM157" s="307"/>
      <c r="FN157" s="307"/>
      <c r="FO157" s="307"/>
      <c r="FP157" s="307"/>
      <c r="FQ157" s="307"/>
      <c r="FR157" s="307"/>
      <c r="FS157" s="307"/>
      <c r="FT157" s="307"/>
      <c r="FU157" s="307"/>
      <c r="FV157" s="307"/>
      <c r="FW157" s="307"/>
      <c r="FX157" s="307"/>
      <c r="FY157" s="307"/>
      <c r="FZ157" s="307"/>
      <c r="GA157" s="307"/>
      <c r="GB157" s="307"/>
      <c r="GC157" s="307"/>
      <c r="GD157" s="307"/>
      <c r="GE157" s="307"/>
      <c r="GF157" s="307"/>
    </row>
    <row r="158" spans="7:188" x14ac:dyDescent="0.25">
      <c r="G158" s="256"/>
      <c r="H158" s="256"/>
      <c r="I158" s="256"/>
      <c r="J158" s="256"/>
      <c r="K158" s="256"/>
      <c r="L158" s="256"/>
      <c r="M158" s="256"/>
      <c r="N158" s="256"/>
      <c r="O158" s="256"/>
      <c r="P158" s="256"/>
      <c r="Q158" s="256"/>
      <c r="R158" s="256"/>
      <c r="S158" s="256"/>
      <c r="T158" s="256"/>
      <c r="U158" s="256"/>
      <c r="V158" s="256"/>
      <c r="W158" s="256"/>
      <c r="X158" s="256"/>
      <c r="Y158" s="256"/>
      <c r="Z158" s="256"/>
      <c r="AA158" s="256"/>
      <c r="AB158" s="256"/>
      <c r="AC158" s="256"/>
      <c r="AD158" s="256"/>
      <c r="AE158" s="256"/>
      <c r="AF158" s="256"/>
      <c r="AG158" s="256"/>
      <c r="AH158" s="256"/>
      <c r="AI158" s="256"/>
      <c r="AJ158" s="256"/>
      <c r="AK158" s="256"/>
      <c r="AL158" s="256"/>
      <c r="AM158" s="256"/>
      <c r="AN158" s="256"/>
      <c r="AO158" s="256"/>
      <c r="AP158" s="256"/>
      <c r="AQ158" s="256"/>
      <c r="AR158" s="256"/>
      <c r="AS158" s="256"/>
      <c r="AT158" s="256"/>
      <c r="AU158" s="256"/>
      <c r="AV158" s="256"/>
      <c r="AW158" s="256"/>
      <c r="AX158" s="256"/>
      <c r="AY158" s="256"/>
      <c r="AZ158" s="256"/>
      <c r="BA158" s="256"/>
      <c r="BB158" s="256"/>
      <c r="BC158" s="256"/>
      <c r="BD158" s="256"/>
      <c r="BE158" s="256"/>
      <c r="BF158" s="256"/>
      <c r="BG158" s="256"/>
      <c r="BH158" s="256"/>
      <c r="BI158" s="256"/>
      <c r="BJ158" s="256"/>
      <c r="BK158" s="256"/>
      <c r="BL158" s="256"/>
      <c r="BM158" s="256"/>
      <c r="BN158" s="256"/>
      <c r="BO158" s="256"/>
      <c r="BP158" s="256"/>
      <c r="BQ158" s="256"/>
      <c r="BR158" s="256"/>
      <c r="BS158" s="256"/>
      <c r="BT158" s="256"/>
      <c r="BU158" s="256"/>
      <c r="BV158" s="256"/>
      <c r="BW158" s="256"/>
      <c r="BX158" s="256"/>
      <c r="BY158" s="256"/>
      <c r="BZ158" s="256"/>
      <c r="CA158" s="256"/>
      <c r="CB158" s="256"/>
      <c r="CC158" s="256"/>
      <c r="CD158" s="256"/>
      <c r="CE158" s="256"/>
      <c r="CF158" s="256"/>
      <c r="CG158" s="256"/>
      <c r="CH158" s="256"/>
      <c r="CI158" s="256"/>
      <c r="CJ158" s="256"/>
      <c r="CK158" s="256"/>
      <c r="CL158" s="256"/>
      <c r="CM158" s="256"/>
      <c r="CN158" s="256"/>
      <c r="CO158" s="256"/>
      <c r="CP158" s="256"/>
      <c r="CQ158" s="256"/>
      <c r="CR158" s="256"/>
      <c r="CS158" s="256"/>
      <c r="CT158" s="256"/>
      <c r="CU158" s="256"/>
      <c r="CV158" s="256"/>
      <c r="CW158" s="256"/>
      <c r="CX158" s="256"/>
      <c r="CY158" s="256"/>
      <c r="CZ158" s="256"/>
      <c r="DA158" s="256"/>
      <c r="DB158" s="256"/>
      <c r="DC158" s="256"/>
      <c r="DD158" s="256"/>
      <c r="DE158" s="256"/>
      <c r="DF158" s="256"/>
      <c r="DG158" s="256"/>
      <c r="DH158" s="256"/>
      <c r="DI158" s="256"/>
      <c r="DJ158" s="256"/>
      <c r="DK158" s="256"/>
      <c r="DL158" s="256"/>
      <c r="DM158" s="256"/>
      <c r="DN158" s="256"/>
      <c r="DO158" s="256"/>
      <c r="DP158" s="256"/>
      <c r="DQ158" s="256"/>
      <c r="DR158" s="256"/>
      <c r="DS158" s="256"/>
      <c r="DT158" s="256"/>
      <c r="DU158" s="256"/>
      <c r="DV158" s="256"/>
      <c r="DW158" s="256"/>
      <c r="DX158" s="256"/>
      <c r="DY158" s="256"/>
      <c r="DZ158" s="256"/>
      <c r="EA158" s="256"/>
      <c r="EB158" s="256"/>
      <c r="EC158" s="256"/>
      <c r="ED158" s="256"/>
      <c r="EE158" s="256"/>
      <c r="EF158" s="256"/>
      <c r="EG158" s="256"/>
      <c r="EH158" s="256"/>
      <c r="EI158" s="256"/>
      <c r="EJ158" s="256"/>
      <c r="EK158" s="256"/>
      <c r="EL158" s="256"/>
      <c r="EM158" s="256"/>
      <c r="EN158" s="256"/>
      <c r="EO158" s="256"/>
      <c r="EP158" s="256"/>
      <c r="EQ158" s="256"/>
      <c r="ER158" s="256"/>
      <c r="ES158" s="256"/>
      <c r="ET158" s="256"/>
      <c r="EU158" s="256"/>
      <c r="EV158" s="256"/>
      <c r="EW158" s="256"/>
      <c r="EX158" s="256"/>
      <c r="EY158" s="256"/>
      <c r="EZ158" s="256"/>
      <c r="FA158" s="256"/>
      <c r="FB158" s="256"/>
      <c r="FC158" s="256"/>
      <c r="FD158" s="256"/>
      <c r="FE158" s="256"/>
      <c r="FF158" s="256"/>
      <c r="FG158" s="256"/>
      <c r="FH158" s="256"/>
      <c r="FI158" s="256"/>
      <c r="FJ158" s="256"/>
      <c r="FK158" s="256"/>
      <c r="FL158" s="256"/>
      <c r="FM158" s="256"/>
      <c r="FN158" s="256"/>
      <c r="FO158" s="256"/>
      <c r="FP158" s="256"/>
      <c r="FQ158" s="256"/>
      <c r="FR158" s="256"/>
      <c r="FS158" s="256"/>
      <c r="FT158" s="256"/>
      <c r="FU158" s="256"/>
      <c r="FV158" s="256"/>
      <c r="FW158" s="256"/>
      <c r="FX158" s="256"/>
      <c r="FY158" s="256"/>
      <c r="FZ158" s="256"/>
      <c r="GA158" s="256"/>
      <c r="GB158" s="256"/>
      <c r="GC158" s="256"/>
      <c r="GD158" s="256"/>
      <c r="GE158" s="256"/>
      <c r="GF158" s="256"/>
    </row>
    <row r="159" spans="7:188" x14ac:dyDescent="0.25">
      <c r="G159" s="307"/>
      <c r="H159" s="307"/>
      <c r="I159" s="307"/>
      <c r="J159" s="307"/>
      <c r="K159" s="307"/>
      <c r="L159" s="307"/>
      <c r="M159" s="307"/>
      <c r="N159" s="307"/>
      <c r="O159" s="307"/>
      <c r="P159" s="307"/>
      <c r="Q159" s="307"/>
      <c r="R159" s="307"/>
      <c r="S159" s="307"/>
      <c r="T159" s="307"/>
      <c r="U159" s="307"/>
      <c r="V159" s="307"/>
      <c r="W159" s="307"/>
      <c r="X159" s="307"/>
      <c r="Y159" s="307"/>
      <c r="Z159" s="307"/>
      <c r="AA159" s="307"/>
      <c r="AB159" s="307"/>
      <c r="AC159" s="307"/>
      <c r="AD159" s="307"/>
      <c r="AE159" s="307"/>
      <c r="AF159" s="307"/>
      <c r="AG159" s="307"/>
      <c r="AH159" s="307"/>
      <c r="AI159" s="307"/>
      <c r="AJ159" s="307"/>
      <c r="AK159" s="307"/>
      <c r="AL159" s="307"/>
      <c r="AM159" s="307"/>
      <c r="AN159" s="307"/>
      <c r="AO159" s="307"/>
      <c r="AP159" s="307"/>
      <c r="AQ159" s="307"/>
      <c r="AR159" s="307"/>
      <c r="AS159" s="307"/>
      <c r="AT159" s="307"/>
      <c r="AU159" s="307"/>
      <c r="AV159" s="307"/>
      <c r="AW159" s="307"/>
      <c r="AX159" s="307"/>
      <c r="AY159" s="307"/>
      <c r="AZ159" s="307"/>
      <c r="BA159" s="307"/>
      <c r="BB159" s="307"/>
      <c r="BC159" s="307"/>
      <c r="BD159" s="307"/>
      <c r="BE159" s="307"/>
      <c r="BF159" s="307"/>
      <c r="BG159" s="307"/>
      <c r="BH159" s="307"/>
      <c r="BI159" s="307"/>
      <c r="BJ159" s="307"/>
      <c r="BK159" s="307"/>
      <c r="BL159" s="307"/>
      <c r="BM159" s="307"/>
      <c r="BN159" s="307"/>
      <c r="BO159" s="307"/>
      <c r="BP159" s="307"/>
      <c r="BQ159" s="307"/>
      <c r="BR159" s="307"/>
      <c r="BS159" s="307"/>
      <c r="BT159" s="307"/>
      <c r="BU159" s="307"/>
      <c r="BV159" s="307"/>
      <c r="BW159" s="307"/>
      <c r="BX159" s="307"/>
      <c r="BY159" s="307"/>
      <c r="BZ159" s="307"/>
      <c r="CA159" s="307"/>
      <c r="CB159" s="307"/>
      <c r="CC159" s="307"/>
      <c r="CD159" s="307"/>
      <c r="CE159" s="307"/>
      <c r="CF159" s="307"/>
      <c r="CG159" s="307"/>
      <c r="CH159" s="307"/>
      <c r="CI159" s="307"/>
      <c r="CJ159" s="307"/>
      <c r="CK159" s="307"/>
      <c r="CL159" s="307"/>
      <c r="CM159" s="307"/>
      <c r="CN159" s="307"/>
      <c r="CO159" s="307"/>
      <c r="CP159" s="307"/>
      <c r="CQ159" s="307"/>
      <c r="CR159" s="307"/>
      <c r="CS159" s="307"/>
      <c r="CT159" s="307"/>
      <c r="CU159" s="307"/>
      <c r="CV159" s="307"/>
      <c r="CW159" s="307"/>
      <c r="CX159" s="307"/>
      <c r="CY159" s="307"/>
      <c r="CZ159" s="307"/>
      <c r="DA159" s="307"/>
      <c r="DB159" s="307"/>
      <c r="DC159" s="307"/>
      <c r="DD159" s="307"/>
      <c r="DE159" s="307"/>
      <c r="DF159" s="307"/>
      <c r="DG159" s="307"/>
      <c r="DH159" s="307"/>
      <c r="DI159" s="307"/>
      <c r="DJ159" s="307"/>
      <c r="DK159" s="307"/>
      <c r="DL159" s="307"/>
      <c r="DM159" s="307"/>
      <c r="DN159" s="307"/>
      <c r="DO159" s="307"/>
      <c r="DP159" s="307"/>
      <c r="DQ159" s="307"/>
      <c r="DR159" s="307"/>
      <c r="DS159" s="307"/>
      <c r="DT159" s="307"/>
      <c r="DU159" s="307"/>
      <c r="DV159" s="307"/>
      <c r="DW159" s="307"/>
      <c r="DX159" s="307"/>
      <c r="DY159" s="307"/>
      <c r="DZ159" s="307"/>
      <c r="EA159" s="307"/>
      <c r="EB159" s="307"/>
      <c r="EC159" s="307"/>
      <c r="ED159" s="307"/>
      <c r="EE159" s="307"/>
      <c r="EF159" s="307"/>
      <c r="EG159" s="307"/>
      <c r="EH159" s="307"/>
      <c r="EI159" s="307"/>
      <c r="EJ159" s="307"/>
      <c r="EK159" s="307"/>
      <c r="EL159" s="307"/>
      <c r="EM159" s="307"/>
      <c r="EN159" s="307"/>
      <c r="EO159" s="307"/>
      <c r="EP159" s="307"/>
      <c r="EQ159" s="307"/>
      <c r="ER159" s="307"/>
      <c r="ES159" s="307"/>
      <c r="ET159" s="307"/>
      <c r="EU159" s="307"/>
      <c r="EV159" s="307"/>
      <c r="EW159" s="307"/>
      <c r="EX159" s="307"/>
      <c r="EY159" s="307"/>
      <c r="EZ159" s="307"/>
      <c r="FA159" s="307"/>
      <c r="FB159" s="307"/>
      <c r="FC159" s="307"/>
      <c r="FD159" s="307"/>
      <c r="FE159" s="307"/>
      <c r="FF159" s="307"/>
      <c r="FG159" s="307"/>
      <c r="FH159" s="307"/>
      <c r="FI159" s="307"/>
      <c r="FJ159" s="307"/>
      <c r="FK159" s="307"/>
      <c r="FL159" s="307"/>
      <c r="FM159" s="307"/>
      <c r="FN159" s="307"/>
      <c r="FO159" s="307"/>
      <c r="FP159" s="307"/>
      <c r="FQ159" s="307"/>
      <c r="FR159" s="307"/>
      <c r="FS159" s="307"/>
      <c r="FT159" s="307"/>
      <c r="FU159" s="307"/>
      <c r="FV159" s="307"/>
      <c r="FW159" s="307"/>
      <c r="FX159" s="307"/>
      <c r="FY159" s="307"/>
      <c r="FZ159" s="307"/>
      <c r="GA159" s="307"/>
      <c r="GB159" s="307"/>
      <c r="GC159" s="307"/>
      <c r="GD159" s="307"/>
      <c r="GE159" s="307"/>
      <c r="GF159" s="307"/>
    </row>
    <row r="160" spans="7:188" x14ac:dyDescent="0.25"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6"/>
      <c r="AA160" s="256"/>
      <c r="AB160" s="256"/>
      <c r="AC160" s="256"/>
      <c r="AD160" s="256"/>
      <c r="AE160" s="256"/>
      <c r="AF160" s="256"/>
      <c r="AG160" s="256"/>
      <c r="AH160" s="256"/>
      <c r="AI160" s="256"/>
      <c r="AJ160" s="256"/>
      <c r="AK160" s="256"/>
      <c r="AL160" s="256"/>
      <c r="AM160" s="256"/>
      <c r="AN160" s="256"/>
      <c r="AO160" s="256"/>
      <c r="AP160" s="256"/>
      <c r="AQ160" s="256"/>
      <c r="AR160" s="256"/>
      <c r="AS160" s="256"/>
      <c r="AT160" s="256"/>
      <c r="AU160" s="256"/>
      <c r="AV160" s="256"/>
      <c r="AW160" s="256"/>
      <c r="AX160" s="256"/>
      <c r="AY160" s="256"/>
      <c r="AZ160" s="256"/>
      <c r="BA160" s="256"/>
      <c r="BB160" s="256"/>
      <c r="BC160" s="256"/>
      <c r="BD160" s="256"/>
      <c r="BE160" s="256"/>
      <c r="BF160" s="256"/>
      <c r="BG160" s="256"/>
      <c r="BH160" s="256"/>
      <c r="BI160" s="256"/>
      <c r="BJ160" s="256"/>
      <c r="BK160" s="256"/>
      <c r="BL160" s="256"/>
      <c r="BM160" s="256"/>
      <c r="BN160" s="256"/>
      <c r="BO160" s="256"/>
      <c r="BP160" s="256"/>
      <c r="BQ160" s="256"/>
      <c r="BR160" s="256"/>
      <c r="BS160" s="256"/>
      <c r="BT160" s="256"/>
      <c r="BU160" s="256"/>
      <c r="BV160" s="256"/>
      <c r="BW160" s="256"/>
      <c r="BX160" s="256"/>
      <c r="BY160" s="256"/>
      <c r="BZ160" s="256"/>
      <c r="CA160" s="256"/>
      <c r="CB160" s="256"/>
      <c r="CC160" s="256"/>
      <c r="CD160" s="256"/>
      <c r="CE160" s="256"/>
      <c r="CF160" s="256"/>
      <c r="CG160" s="256"/>
      <c r="CH160" s="256"/>
      <c r="CI160" s="256"/>
      <c r="CJ160" s="256"/>
      <c r="CK160" s="256"/>
      <c r="CL160" s="256"/>
      <c r="CM160" s="256"/>
      <c r="CN160" s="256"/>
      <c r="CO160" s="256"/>
      <c r="CP160" s="256"/>
      <c r="CQ160" s="256"/>
      <c r="CR160" s="256"/>
      <c r="CS160" s="256"/>
      <c r="CT160" s="256"/>
      <c r="CU160" s="256"/>
      <c r="CV160" s="256"/>
      <c r="CW160" s="256"/>
      <c r="CX160" s="256"/>
      <c r="CY160" s="256"/>
      <c r="CZ160" s="256"/>
      <c r="DA160" s="256"/>
      <c r="DB160" s="256"/>
      <c r="DC160" s="256"/>
      <c r="DD160" s="256"/>
      <c r="DE160" s="256"/>
      <c r="DF160" s="256"/>
      <c r="DG160" s="256"/>
      <c r="DH160" s="256"/>
      <c r="DI160" s="256"/>
      <c r="DJ160" s="256"/>
      <c r="DK160" s="256"/>
      <c r="DL160" s="256"/>
      <c r="DM160" s="256"/>
      <c r="DN160" s="256"/>
      <c r="DO160" s="256"/>
      <c r="DP160" s="256"/>
      <c r="DQ160" s="256"/>
      <c r="DR160" s="256"/>
      <c r="DS160" s="256"/>
      <c r="DT160" s="256"/>
      <c r="DU160" s="256"/>
      <c r="DV160" s="256"/>
      <c r="DW160" s="256"/>
      <c r="DX160" s="256"/>
      <c r="DY160" s="256"/>
      <c r="DZ160" s="256"/>
      <c r="EA160" s="256"/>
      <c r="EB160" s="256"/>
      <c r="EC160" s="256"/>
      <c r="ED160" s="256"/>
      <c r="EE160" s="256"/>
      <c r="EF160" s="256"/>
      <c r="EG160" s="256"/>
      <c r="EH160" s="256"/>
      <c r="EI160" s="256"/>
      <c r="EJ160" s="256"/>
      <c r="EK160" s="256"/>
      <c r="EL160" s="256"/>
      <c r="EM160" s="256"/>
      <c r="EN160" s="256"/>
      <c r="EO160" s="256"/>
      <c r="EP160" s="256"/>
      <c r="EQ160" s="256"/>
      <c r="ER160" s="256"/>
      <c r="ES160" s="256"/>
      <c r="ET160" s="256"/>
      <c r="EU160" s="256"/>
      <c r="EV160" s="256"/>
      <c r="EW160" s="256"/>
      <c r="EX160" s="256"/>
      <c r="EY160" s="256"/>
      <c r="EZ160" s="256"/>
      <c r="FA160" s="256"/>
      <c r="FB160" s="256"/>
      <c r="FC160" s="256"/>
      <c r="FD160" s="256"/>
      <c r="FE160" s="256"/>
      <c r="FF160" s="256"/>
      <c r="FG160" s="256"/>
      <c r="FH160" s="256"/>
      <c r="FI160" s="256"/>
      <c r="FJ160" s="256"/>
      <c r="FK160" s="256"/>
      <c r="FL160" s="256"/>
      <c r="FM160" s="256"/>
      <c r="FN160" s="256"/>
      <c r="FO160" s="256"/>
      <c r="FP160" s="256"/>
      <c r="FQ160" s="256"/>
      <c r="FR160" s="256"/>
      <c r="FS160" s="256"/>
      <c r="FT160" s="256"/>
      <c r="FU160" s="256"/>
      <c r="FV160" s="256"/>
      <c r="FW160" s="256"/>
      <c r="FX160" s="256"/>
      <c r="FY160" s="256"/>
      <c r="FZ160" s="256"/>
      <c r="GA160" s="256"/>
      <c r="GB160" s="256"/>
      <c r="GC160" s="256"/>
      <c r="GD160" s="256"/>
      <c r="GE160" s="256"/>
      <c r="GF160" s="256"/>
    </row>
    <row r="161" spans="7:188" x14ac:dyDescent="0.25">
      <c r="G161" s="307"/>
      <c r="H161" s="307"/>
      <c r="I161" s="307"/>
      <c r="J161" s="307"/>
      <c r="K161" s="307"/>
      <c r="L161" s="307"/>
      <c r="M161" s="307"/>
      <c r="N161" s="307"/>
      <c r="O161" s="307"/>
      <c r="P161" s="307"/>
      <c r="Q161" s="307"/>
      <c r="R161" s="307"/>
      <c r="S161" s="307"/>
      <c r="T161" s="307"/>
      <c r="U161" s="307"/>
      <c r="V161" s="307"/>
      <c r="W161" s="307"/>
      <c r="X161" s="307"/>
      <c r="Y161" s="307"/>
      <c r="Z161" s="307"/>
      <c r="AA161" s="307"/>
      <c r="AB161" s="307"/>
      <c r="AC161" s="307"/>
      <c r="AD161" s="307"/>
      <c r="AE161" s="307"/>
      <c r="AF161" s="307"/>
      <c r="AG161" s="307"/>
      <c r="AH161" s="307"/>
      <c r="AI161" s="307"/>
      <c r="AJ161" s="307"/>
      <c r="AK161" s="307"/>
      <c r="AL161" s="307"/>
      <c r="AM161" s="307"/>
      <c r="AN161" s="307"/>
      <c r="AO161" s="307"/>
      <c r="AP161" s="307"/>
      <c r="AQ161" s="307"/>
      <c r="AR161" s="307"/>
      <c r="AS161" s="307"/>
      <c r="AT161" s="307"/>
      <c r="AU161" s="307"/>
      <c r="AV161" s="307"/>
      <c r="AW161" s="307"/>
      <c r="AX161" s="307"/>
      <c r="AY161" s="307"/>
      <c r="AZ161" s="307"/>
      <c r="BA161" s="307"/>
      <c r="BB161" s="307"/>
      <c r="BC161" s="307"/>
      <c r="BD161" s="307"/>
      <c r="BE161" s="307"/>
      <c r="BF161" s="307"/>
      <c r="BG161" s="307"/>
      <c r="BH161" s="307"/>
      <c r="BI161" s="307"/>
      <c r="BJ161" s="307"/>
      <c r="BK161" s="307"/>
      <c r="BL161" s="307"/>
      <c r="BM161" s="307"/>
      <c r="BN161" s="307"/>
      <c r="BO161" s="307"/>
      <c r="BP161" s="307"/>
      <c r="BQ161" s="307"/>
      <c r="BR161" s="307"/>
      <c r="BS161" s="307"/>
      <c r="BT161" s="307"/>
      <c r="BU161" s="307"/>
      <c r="BV161" s="307"/>
      <c r="BW161" s="307"/>
      <c r="BX161" s="307"/>
      <c r="BY161" s="307"/>
      <c r="BZ161" s="307"/>
      <c r="CA161" s="307"/>
      <c r="CB161" s="307"/>
      <c r="CC161" s="307"/>
      <c r="CD161" s="307"/>
      <c r="CE161" s="307"/>
      <c r="CF161" s="307"/>
      <c r="CG161" s="307"/>
      <c r="CH161" s="307"/>
      <c r="CI161" s="307"/>
      <c r="CJ161" s="307"/>
      <c r="CK161" s="307"/>
      <c r="CL161" s="307"/>
      <c r="CM161" s="307"/>
      <c r="CN161" s="307"/>
      <c r="CO161" s="307"/>
      <c r="CP161" s="307"/>
      <c r="CQ161" s="307"/>
      <c r="CR161" s="307"/>
      <c r="CS161" s="307"/>
      <c r="CT161" s="307"/>
      <c r="CU161" s="307"/>
      <c r="CV161" s="307"/>
      <c r="CW161" s="307"/>
      <c r="CX161" s="307"/>
      <c r="CY161" s="307"/>
      <c r="CZ161" s="307"/>
      <c r="DA161" s="307"/>
      <c r="DB161" s="307"/>
      <c r="DC161" s="307"/>
      <c r="DD161" s="307"/>
      <c r="DE161" s="307"/>
      <c r="DF161" s="307"/>
      <c r="DG161" s="307"/>
      <c r="DH161" s="307"/>
      <c r="DI161" s="307"/>
      <c r="DJ161" s="307"/>
      <c r="DK161" s="307"/>
      <c r="DL161" s="307"/>
      <c r="DM161" s="307"/>
      <c r="DN161" s="307"/>
      <c r="DO161" s="307"/>
      <c r="DP161" s="307"/>
      <c r="DQ161" s="307"/>
      <c r="DR161" s="307"/>
      <c r="DS161" s="307"/>
      <c r="DT161" s="307"/>
      <c r="DU161" s="307"/>
      <c r="DV161" s="307"/>
      <c r="DW161" s="307"/>
      <c r="DX161" s="307"/>
      <c r="DY161" s="307"/>
      <c r="DZ161" s="307"/>
      <c r="EA161" s="307"/>
      <c r="EB161" s="307"/>
      <c r="EC161" s="307"/>
      <c r="ED161" s="307"/>
      <c r="EE161" s="307"/>
      <c r="EF161" s="307"/>
      <c r="EG161" s="307"/>
      <c r="EH161" s="307"/>
      <c r="EI161" s="307"/>
      <c r="EJ161" s="307"/>
      <c r="EK161" s="307"/>
      <c r="EL161" s="307"/>
      <c r="EM161" s="307"/>
      <c r="EN161" s="307"/>
      <c r="EO161" s="307"/>
      <c r="EP161" s="307"/>
      <c r="EQ161" s="307"/>
      <c r="ER161" s="307"/>
      <c r="ES161" s="307"/>
      <c r="ET161" s="307"/>
      <c r="EU161" s="307"/>
      <c r="EV161" s="307"/>
      <c r="EW161" s="307"/>
      <c r="EX161" s="307"/>
      <c r="EY161" s="307"/>
      <c r="EZ161" s="307"/>
      <c r="FA161" s="307"/>
      <c r="FB161" s="307"/>
      <c r="FC161" s="307"/>
      <c r="FD161" s="307"/>
      <c r="FE161" s="307"/>
      <c r="FF161" s="307"/>
      <c r="FG161" s="307"/>
      <c r="FH161" s="307"/>
      <c r="FI161" s="307"/>
      <c r="FJ161" s="307"/>
      <c r="FK161" s="307"/>
      <c r="FL161" s="307"/>
      <c r="FM161" s="307"/>
      <c r="FN161" s="307"/>
      <c r="FO161" s="307"/>
      <c r="FP161" s="307"/>
      <c r="FQ161" s="307"/>
      <c r="FR161" s="307"/>
      <c r="FS161" s="307"/>
      <c r="FT161" s="307"/>
      <c r="FU161" s="307"/>
      <c r="FV161" s="307"/>
      <c r="FW161" s="307"/>
      <c r="FX161" s="307"/>
      <c r="FY161" s="307"/>
      <c r="FZ161" s="307"/>
      <c r="GA161" s="307"/>
      <c r="GB161" s="307"/>
      <c r="GC161" s="307"/>
      <c r="GD161" s="307"/>
      <c r="GE161" s="307"/>
      <c r="GF161" s="307"/>
    </row>
    <row r="162" spans="7:188" x14ac:dyDescent="0.25">
      <c r="G162" s="256"/>
      <c r="H162" s="256"/>
      <c r="I162" s="256"/>
      <c r="J162" s="256"/>
      <c r="K162" s="256"/>
      <c r="L162" s="256"/>
      <c r="M162" s="256"/>
      <c r="N162" s="256"/>
      <c r="O162" s="25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6"/>
      <c r="AA162" s="256"/>
      <c r="AB162" s="256"/>
      <c r="AC162" s="256"/>
      <c r="AD162" s="256"/>
      <c r="AE162" s="256"/>
      <c r="AF162" s="256"/>
      <c r="AG162" s="256"/>
      <c r="AH162" s="256"/>
      <c r="AI162" s="256"/>
      <c r="AJ162" s="256"/>
      <c r="AK162" s="256"/>
      <c r="AL162" s="256"/>
      <c r="AM162" s="256"/>
      <c r="AN162" s="256"/>
      <c r="AO162" s="256"/>
      <c r="AP162" s="256"/>
      <c r="AQ162" s="256"/>
      <c r="AR162" s="256"/>
      <c r="AS162" s="256"/>
      <c r="AT162" s="256"/>
      <c r="AU162" s="256"/>
      <c r="AV162" s="256"/>
      <c r="AW162" s="256"/>
      <c r="AX162" s="256"/>
      <c r="AY162" s="256"/>
      <c r="AZ162" s="256"/>
      <c r="BA162" s="256"/>
      <c r="BB162" s="256"/>
      <c r="BC162" s="256"/>
      <c r="BD162" s="256"/>
      <c r="BE162" s="256"/>
      <c r="BF162" s="256"/>
      <c r="BG162" s="256"/>
      <c r="BH162" s="256"/>
      <c r="BI162" s="256"/>
      <c r="BJ162" s="256"/>
      <c r="BK162" s="256"/>
      <c r="BL162" s="256"/>
      <c r="BM162" s="256"/>
      <c r="BN162" s="256"/>
      <c r="BO162" s="256"/>
      <c r="BP162" s="256"/>
      <c r="BQ162" s="256"/>
      <c r="BR162" s="256"/>
      <c r="BS162" s="256"/>
      <c r="BT162" s="256"/>
      <c r="BU162" s="256"/>
      <c r="BV162" s="256"/>
      <c r="BW162" s="256"/>
      <c r="BX162" s="256"/>
      <c r="BY162" s="256"/>
      <c r="BZ162" s="256"/>
      <c r="CA162" s="256"/>
      <c r="CB162" s="256"/>
      <c r="CC162" s="256"/>
      <c r="CD162" s="256"/>
      <c r="CE162" s="256"/>
      <c r="CF162" s="256"/>
      <c r="CG162" s="256"/>
      <c r="CH162" s="256"/>
      <c r="CI162" s="256"/>
      <c r="CJ162" s="256"/>
      <c r="CK162" s="256"/>
      <c r="CL162" s="256"/>
      <c r="CM162" s="256"/>
      <c r="CN162" s="256"/>
      <c r="CO162" s="256"/>
      <c r="CP162" s="256"/>
      <c r="CQ162" s="256"/>
      <c r="CR162" s="256"/>
      <c r="CS162" s="256"/>
      <c r="CT162" s="256"/>
      <c r="CU162" s="256"/>
      <c r="CV162" s="256"/>
      <c r="CW162" s="256"/>
      <c r="CX162" s="256"/>
      <c r="CY162" s="256"/>
      <c r="CZ162" s="256"/>
      <c r="DA162" s="256"/>
      <c r="DB162" s="256"/>
      <c r="DC162" s="256"/>
      <c r="DD162" s="256"/>
      <c r="DE162" s="256"/>
      <c r="DF162" s="256"/>
      <c r="DG162" s="256"/>
      <c r="DH162" s="256"/>
      <c r="DI162" s="256"/>
      <c r="DJ162" s="256"/>
      <c r="DK162" s="256"/>
      <c r="DL162" s="256"/>
      <c r="DM162" s="256"/>
      <c r="DN162" s="256"/>
      <c r="DO162" s="256"/>
      <c r="DP162" s="256"/>
      <c r="DQ162" s="256"/>
      <c r="DR162" s="256"/>
      <c r="DS162" s="256"/>
      <c r="DT162" s="256"/>
      <c r="DU162" s="256"/>
      <c r="DV162" s="256"/>
      <c r="DW162" s="256"/>
      <c r="DX162" s="256"/>
      <c r="DY162" s="256"/>
      <c r="DZ162" s="256"/>
      <c r="EA162" s="256"/>
      <c r="EB162" s="256"/>
      <c r="EC162" s="256"/>
      <c r="ED162" s="256"/>
      <c r="EE162" s="256"/>
      <c r="EF162" s="256"/>
      <c r="EG162" s="256"/>
      <c r="EH162" s="256"/>
      <c r="EI162" s="256"/>
      <c r="EJ162" s="256"/>
      <c r="EK162" s="256"/>
      <c r="EL162" s="256"/>
      <c r="EM162" s="256"/>
      <c r="EN162" s="256"/>
      <c r="EO162" s="256"/>
      <c r="EP162" s="256"/>
      <c r="EQ162" s="256"/>
      <c r="ER162" s="256"/>
      <c r="ES162" s="256"/>
      <c r="ET162" s="256"/>
      <c r="EU162" s="256"/>
      <c r="EV162" s="256"/>
      <c r="EW162" s="256"/>
      <c r="EX162" s="256"/>
      <c r="EY162" s="256"/>
      <c r="EZ162" s="256"/>
      <c r="FA162" s="256"/>
      <c r="FB162" s="256"/>
      <c r="FC162" s="256"/>
      <c r="FD162" s="256"/>
      <c r="FE162" s="256"/>
      <c r="FF162" s="256"/>
      <c r="FG162" s="256"/>
      <c r="FH162" s="256"/>
      <c r="FI162" s="256"/>
      <c r="FJ162" s="256"/>
      <c r="FK162" s="256"/>
      <c r="FL162" s="256"/>
      <c r="FM162" s="256"/>
      <c r="FN162" s="256"/>
      <c r="FO162" s="256"/>
      <c r="FP162" s="256"/>
      <c r="FQ162" s="256"/>
      <c r="FR162" s="256"/>
      <c r="FS162" s="256"/>
      <c r="FT162" s="256"/>
      <c r="FU162" s="256"/>
      <c r="FV162" s="256"/>
      <c r="FW162" s="256"/>
      <c r="FX162" s="256"/>
      <c r="FY162" s="256"/>
      <c r="FZ162" s="256"/>
      <c r="GA162" s="256"/>
      <c r="GB162" s="256"/>
      <c r="GC162" s="256"/>
      <c r="GD162" s="256"/>
      <c r="GE162" s="256"/>
      <c r="GF162" s="256"/>
    </row>
    <row r="163" spans="7:188" x14ac:dyDescent="0.25">
      <c r="G163" s="307"/>
      <c r="H163" s="307"/>
      <c r="I163" s="307"/>
      <c r="J163" s="307"/>
      <c r="K163" s="307"/>
      <c r="L163" s="307"/>
      <c r="M163" s="307"/>
      <c r="N163" s="307"/>
      <c r="O163" s="307"/>
      <c r="P163" s="307"/>
      <c r="Q163" s="307"/>
      <c r="R163" s="307"/>
      <c r="S163" s="307"/>
      <c r="T163" s="307"/>
      <c r="U163" s="307"/>
      <c r="V163" s="307"/>
      <c r="W163" s="307"/>
      <c r="X163" s="307"/>
      <c r="Y163" s="307"/>
      <c r="Z163" s="307"/>
      <c r="AA163" s="307"/>
      <c r="AB163" s="307"/>
      <c r="AC163" s="307"/>
      <c r="AD163" s="307"/>
      <c r="AE163" s="307"/>
      <c r="AF163" s="307"/>
      <c r="AG163" s="307"/>
      <c r="AH163" s="307"/>
      <c r="AI163" s="307"/>
      <c r="AJ163" s="307"/>
      <c r="AK163" s="307"/>
      <c r="AL163" s="307"/>
      <c r="AM163" s="307"/>
      <c r="AN163" s="307"/>
      <c r="AO163" s="307"/>
      <c r="AP163" s="307"/>
      <c r="AQ163" s="307"/>
      <c r="AR163" s="307"/>
      <c r="AS163" s="307"/>
      <c r="AT163" s="307"/>
      <c r="AU163" s="307"/>
      <c r="AV163" s="307"/>
      <c r="AW163" s="307"/>
      <c r="AX163" s="307"/>
      <c r="AY163" s="307"/>
      <c r="AZ163" s="307"/>
      <c r="BA163" s="307"/>
      <c r="BB163" s="307"/>
      <c r="BC163" s="307"/>
      <c r="BD163" s="307"/>
      <c r="BE163" s="307"/>
      <c r="BF163" s="307"/>
      <c r="BG163" s="307"/>
      <c r="BH163" s="307"/>
      <c r="BI163" s="307"/>
      <c r="BJ163" s="307"/>
      <c r="BK163" s="307"/>
      <c r="BL163" s="307"/>
      <c r="BM163" s="307"/>
      <c r="BN163" s="307"/>
      <c r="BO163" s="307"/>
      <c r="BP163" s="307"/>
      <c r="BQ163" s="307"/>
      <c r="BR163" s="307"/>
      <c r="BS163" s="307"/>
      <c r="BT163" s="307"/>
      <c r="BU163" s="307"/>
      <c r="BV163" s="307"/>
      <c r="BW163" s="307"/>
      <c r="BX163" s="307"/>
      <c r="BY163" s="307"/>
      <c r="BZ163" s="307"/>
      <c r="CA163" s="307"/>
      <c r="CB163" s="307"/>
      <c r="CC163" s="307"/>
      <c r="CD163" s="307"/>
      <c r="CE163" s="307"/>
      <c r="CF163" s="307"/>
      <c r="CG163" s="307"/>
      <c r="CH163" s="307"/>
      <c r="CI163" s="307"/>
      <c r="CJ163" s="307"/>
      <c r="CK163" s="307"/>
      <c r="CL163" s="307"/>
      <c r="CM163" s="307"/>
      <c r="CN163" s="307"/>
      <c r="CO163" s="307"/>
      <c r="CP163" s="307"/>
      <c r="CQ163" s="307"/>
      <c r="CR163" s="307"/>
      <c r="CS163" s="307"/>
      <c r="CT163" s="307"/>
      <c r="CU163" s="307"/>
      <c r="CV163" s="307"/>
      <c r="CW163" s="307"/>
      <c r="CX163" s="307"/>
      <c r="CY163" s="307"/>
      <c r="CZ163" s="307"/>
      <c r="DA163" s="307"/>
      <c r="DB163" s="307"/>
      <c r="DC163" s="307"/>
      <c r="DD163" s="307"/>
      <c r="DE163" s="307"/>
      <c r="DF163" s="307"/>
      <c r="DG163" s="307"/>
      <c r="DH163" s="307"/>
      <c r="DI163" s="307"/>
      <c r="DJ163" s="307"/>
      <c r="DK163" s="307"/>
      <c r="DL163" s="307"/>
      <c r="DM163" s="307"/>
      <c r="DN163" s="307"/>
      <c r="DO163" s="307"/>
      <c r="DP163" s="307"/>
      <c r="DQ163" s="307"/>
      <c r="DR163" s="307"/>
      <c r="DS163" s="307"/>
      <c r="DT163" s="307"/>
      <c r="DU163" s="307"/>
      <c r="DV163" s="307"/>
      <c r="DW163" s="307"/>
      <c r="DX163" s="307"/>
      <c r="DY163" s="307"/>
      <c r="DZ163" s="307"/>
      <c r="EA163" s="307"/>
      <c r="EB163" s="307"/>
      <c r="EC163" s="307"/>
      <c r="ED163" s="307"/>
      <c r="EE163" s="307"/>
      <c r="EF163" s="307"/>
      <c r="EG163" s="307"/>
      <c r="EH163" s="307"/>
      <c r="EI163" s="307"/>
      <c r="EJ163" s="307"/>
      <c r="EK163" s="307"/>
      <c r="EL163" s="307"/>
      <c r="EM163" s="307"/>
      <c r="EN163" s="307"/>
      <c r="EO163" s="307"/>
      <c r="EP163" s="307"/>
      <c r="EQ163" s="307"/>
      <c r="ER163" s="307"/>
      <c r="ES163" s="307"/>
      <c r="ET163" s="307"/>
      <c r="EU163" s="307"/>
      <c r="EV163" s="307"/>
      <c r="EW163" s="307"/>
      <c r="EX163" s="307"/>
      <c r="EY163" s="307"/>
      <c r="EZ163" s="307"/>
      <c r="FA163" s="307"/>
      <c r="FB163" s="307"/>
      <c r="FC163" s="307"/>
      <c r="FD163" s="307"/>
      <c r="FE163" s="307"/>
      <c r="FF163" s="307"/>
      <c r="FG163" s="307"/>
      <c r="FH163" s="307"/>
      <c r="FI163" s="307"/>
      <c r="FJ163" s="307"/>
      <c r="FK163" s="307"/>
      <c r="FL163" s="307"/>
      <c r="FM163" s="307"/>
      <c r="FN163" s="307"/>
      <c r="FO163" s="307"/>
      <c r="FP163" s="307"/>
      <c r="FQ163" s="307"/>
      <c r="FR163" s="307"/>
      <c r="FS163" s="307"/>
      <c r="FT163" s="307"/>
      <c r="FU163" s="307"/>
      <c r="FV163" s="307"/>
      <c r="FW163" s="307"/>
      <c r="FX163" s="307"/>
      <c r="FY163" s="307"/>
      <c r="FZ163" s="307"/>
      <c r="GA163" s="307"/>
      <c r="GB163" s="307"/>
      <c r="GC163" s="307"/>
      <c r="GD163" s="307"/>
      <c r="GE163" s="307"/>
      <c r="GF163" s="307"/>
    </row>
    <row r="164" spans="7:188" x14ac:dyDescent="0.25"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6"/>
      <c r="AA164" s="256"/>
      <c r="AB164" s="256"/>
      <c r="AC164" s="256"/>
      <c r="AD164" s="256"/>
      <c r="AE164" s="256"/>
      <c r="AF164" s="256"/>
      <c r="AG164" s="256"/>
      <c r="AH164" s="256"/>
      <c r="AI164" s="256"/>
      <c r="AJ164" s="256"/>
      <c r="AK164" s="256"/>
      <c r="AL164" s="256"/>
      <c r="AM164" s="256"/>
      <c r="AN164" s="256"/>
      <c r="AO164" s="256"/>
      <c r="AP164" s="256"/>
      <c r="AQ164" s="256"/>
      <c r="AR164" s="256"/>
      <c r="AS164" s="256"/>
      <c r="AT164" s="256"/>
      <c r="AU164" s="256"/>
      <c r="AV164" s="256"/>
      <c r="AW164" s="256"/>
      <c r="AX164" s="256"/>
      <c r="AY164" s="256"/>
      <c r="AZ164" s="256"/>
      <c r="BA164" s="256"/>
      <c r="BB164" s="256"/>
      <c r="BC164" s="256"/>
      <c r="BD164" s="256"/>
      <c r="BE164" s="256"/>
      <c r="BF164" s="256"/>
      <c r="BG164" s="256"/>
      <c r="BH164" s="256"/>
      <c r="BI164" s="256"/>
      <c r="BJ164" s="256"/>
      <c r="BK164" s="256"/>
      <c r="BL164" s="256"/>
      <c r="BM164" s="256"/>
      <c r="BN164" s="256"/>
      <c r="BO164" s="256"/>
      <c r="BP164" s="256"/>
      <c r="BQ164" s="256"/>
      <c r="BR164" s="256"/>
      <c r="BS164" s="256"/>
      <c r="BT164" s="256"/>
      <c r="BU164" s="256"/>
      <c r="BV164" s="256"/>
      <c r="BW164" s="256"/>
      <c r="BX164" s="256"/>
      <c r="BY164" s="256"/>
      <c r="BZ164" s="256"/>
      <c r="CA164" s="256"/>
      <c r="CB164" s="256"/>
      <c r="CC164" s="256"/>
      <c r="CD164" s="256"/>
      <c r="CE164" s="256"/>
      <c r="CF164" s="256"/>
      <c r="CG164" s="256"/>
      <c r="CH164" s="256"/>
      <c r="CI164" s="256"/>
      <c r="CJ164" s="256"/>
      <c r="CK164" s="256"/>
      <c r="CL164" s="256"/>
      <c r="CM164" s="256"/>
      <c r="CN164" s="256"/>
      <c r="CO164" s="256"/>
      <c r="CP164" s="256"/>
      <c r="CQ164" s="256"/>
      <c r="CR164" s="256"/>
      <c r="CS164" s="256"/>
      <c r="CT164" s="256"/>
      <c r="CU164" s="256"/>
      <c r="CV164" s="256"/>
      <c r="CW164" s="256"/>
      <c r="CX164" s="256"/>
      <c r="CY164" s="256"/>
      <c r="CZ164" s="256"/>
      <c r="DA164" s="256"/>
      <c r="DB164" s="256"/>
      <c r="DC164" s="256"/>
      <c r="DD164" s="256"/>
      <c r="DE164" s="256"/>
      <c r="DF164" s="256"/>
      <c r="DG164" s="256"/>
      <c r="DH164" s="256"/>
      <c r="DI164" s="256"/>
      <c r="DJ164" s="256"/>
      <c r="DK164" s="256"/>
      <c r="DL164" s="256"/>
      <c r="DM164" s="256"/>
      <c r="DN164" s="256"/>
      <c r="DO164" s="256"/>
      <c r="DP164" s="256"/>
      <c r="DQ164" s="256"/>
      <c r="DR164" s="256"/>
      <c r="DS164" s="256"/>
      <c r="DT164" s="256"/>
      <c r="DU164" s="256"/>
      <c r="DV164" s="256"/>
      <c r="DW164" s="256"/>
      <c r="DX164" s="256"/>
      <c r="DY164" s="256"/>
      <c r="DZ164" s="256"/>
      <c r="EA164" s="256"/>
      <c r="EB164" s="256"/>
      <c r="EC164" s="256"/>
      <c r="ED164" s="256"/>
      <c r="EE164" s="256"/>
      <c r="EF164" s="256"/>
      <c r="EG164" s="256"/>
      <c r="EH164" s="256"/>
      <c r="EI164" s="256"/>
      <c r="EJ164" s="256"/>
      <c r="EK164" s="256"/>
      <c r="EL164" s="256"/>
      <c r="EM164" s="256"/>
      <c r="EN164" s="256"/>
      <c r="EO164" s="256"/>
      <c r="EP164" s="256"/>
      <c r="EQ164" s="256"/>
      <c r="ER164" s="256"/>
      <c r="ES164" s="256"/>
      <c r="ET164" s="256"/>
      <c r="EU164" s="256"/>
      <c r="EV164" s="256"/>
      <c r="EW164" s="256"/>
      <c r="EX164" s="256"/>
      <c r="EY164" s="256"/>
      <c r="EZ164" s="256"/>
      <c r="FA164" s="256"/>
      <c r="FB164" s="256"/>
      <c r="FC164" s="256"/>
      <c r="FD164" s="256"/>
      <c r="FE164" s="256"/>
      <c r="FF164" s="256"/>
      <c r="FG164" s="256"/>
      <c r="FH164" s="256"/>
      <c r="FI164" s="256"/>
      <c r="FJ164" s="256"/>
      <c r="FK164" s="256"/>
      <c r="FL164" s="256"/>
      <c r="FM164" s="256"/>
      <c r="FN164" s="256"/>
      <c r="FO164" s="256"/>
      <c r="FP164" s="256"/>
      <c r="FQ164" s="256"/>
      <c r="FR164" s="256"/>
      <c r="FS164" s="256"/>
      <c r="FT164" s="256"/>
      <c r="FU164" s="256"/>
      <c r="FV164" s="256"/>
      <c r="FW164" s="256"/>
      <c r="FX164" s="256"/>
      <c r="FY164" s="256"/>
      <c r="FZ164" s="256"/>
      <c r="GA164" s="256"/>
      <c r="GB164" s="256"/>
      <c r="GC164" s="256"/>
      <c r="GD164" s="256"/>
      <c r="GE164" s="256"/>
      <c r="GF164" s="256"/>
    </row>
    <row r="165" spans="7:188" x14ac:dyDescent="0.25">
      <c r="G165" s="307"/>
      <c r="H165" s="307"/>
      <c r="I165" s="307"/>
      <c r="J165" s="307"/>
      <c r="K165" s="307"/>
      <c r="L165" s="307"/>
      <c r="M165" s="307"/>
      <c r="N165" s="307"/>
      <c r="O165" s="307"/>
      <c r="P165" s="307"/>
      <c r="Q165" s="307"/>
      <c r="R165" s="307"/>
      <c r="S165" s="307"/>
      <c r="T165" s="307"/>
      <c r="U165" s="307"/>
      <c r="V165" s="307"/>
      <c r="W165" s="307"/>
      <c r="X165" s="307"/>
      <c r="Y165" s="307"/>
      <c r="Z165" s="307"/>
      <c r="AA165" s="307"/>
      <c r="AB165" s="307"/>
      <c r="AC165" s="307"/>
      <c r="AD165" s="307"/>
      <c r="AE165" s="307"/>
      <c r="AF165" s="307"/>
      <c r="AG165" s="307"/>
      <c r="AH165" s="307"/>
      <c r="AI165" s="307"/>
      <c r="AJ165" s="307"/>
      <c r="AK165" s="307"/>
      <c r="AL165" s="307"/>
      <c r="AM165" s="307"/>
      <c r="AN165" s="307"/>
      <c r="AO165" s="307"/>
      <c r="AP165" s="307"/>
      <c r="AQ165" s="307"/>
      <c r="AR165" s="307"/>
      <c r="AS165" s="307"/>
      <c r="AT165" s="307"/>
      <c r="AU165" s="307"/>
      <c r="AV165" s="307"/>
      <c r="AW165" s="307"/>
      <c r="AX165" s="307"/>
      <c r="AY165" s="307"/>
      <c r="AZ165" s="307"/>
      <c r="BA165" s="307"/>
      <c r="BB165" s="307"/>
      <c r="BC165" s="307"/>
      <c r="BD165" s="307"/>
      <c r="BE165" s="307"/>
      <c r="BF165" s="307"/>
      <c r="BG165" s="307"/>
      <c r="BH165" s="307"/>
      <c r="BI165" s="307"/>
      <c r="BJ165" s="307"/>
      <c r="BK165" s="307"/>
      <c r="BL165" s="307"/>
      <c r="BM165" s="307"/>
      <c r="BN165" s="307"/>
      <c r="BO165" s="307"/>
      <c r="BP165" s="307"/>
      <c r="BQ165" s="307"/>
      <c r="BR165" s="307"/>
      <c r="BS165" s="307"/>
      <c r="BT165" s="307"/>
      <c r="BU165" s="307"/>
      <c r="BV165" s="307"/>
      <c r="BW165" s="307"/>
      <c r="BX165" s="307"/>
      <c r="BY165" s="307"/>
      <c r="BZ165" s="307"/>
      <c r="CA165" s="307"/>
      <c r="CB165" s="307"/>
      <c r="CC165" s="307"/>
      <c r="CD165" s="307"/>
      <c r="CE165" s="307"/>
      <c r="CF165" s="307"/>
      <c r="CG165" s="307"/>
      <c r="CH165" s="307"/>
      <c r="CI165" s="307"/>
      <c r="CJ165" s="307"/>
      <c r="CK165" s="307"/>
      <c r="CL165" s="307"/>
      <c r="CM165" s="307"/>
      <c r="CN165" s="307"/>
      <c r="CO165" s="307"/>
      <c r="CP165" s="307"/>
      <c r="CQ165" s="307"/>
      <c r="CR165" s="307"/>
      <c r="CS165" s="307"/>
      <c r="CT165" s="307"/>
      <c r="CU165" s="307"/>
      <c r="CV165" s="307"/>
      <c r="CW165" s="307"/>
      <c r="CX165" s="307"/>
      <c r="CY165" s="307"/>
      <c r="CZ165" s="307"/>
      <c r="DA165" s="307"/>
      <c r="DB165" s="307"/>
      <c r="DC165" s="307"/>
      <c r="DD165" s="307"/>
      <c r="DE165" s="307"/>
      <c r="DF165" s="307"/>
      <c r="DG165" s="307"/>
      <c r="DH165" s="307"/>
      <c r="DI165" s="307"/>
      <c r="DJ165" s="307"/>
      <c r="DK165" s="307"/>
      <c r="DL165" s="307"/>
      <c r="DM165" s="307"/>
      <c r="DN165" s="307"/>
      <c r="DO165" s="307"/>
      <c r="DP165" s="307"/>
      <c r="DQ165" s="307"/>
      <c r="DR165" s="307"/>
      <c r="DS165" s="307"/>
      <c r="DT165" s="307"/>
      <c r="DU165" s="307"/>
      <c r="DV165" s="307"/>
      <c r="DW165" s="307"/>
      <c r="DX165" s="307"/>
      <c r="DY165" s="307"/>
      <c r="DZ165" s="307"/>
      <c r="EA165" s="307"/>
      <c r="EB165" s="307"/>
      <c r="EC165" s="307"/>
      <c r="ED165" s="307"/>
      <c r="EE165" s="307"/>
      <c r="EF165" s="307"/>
      <c r="EG165" s="307"/>
      <c r="EH165" s="307"/>
      <c r="EI165" s="307"/>
      <c r="EJ165" s="307"/>
      <c r="EK165" s="307"/>
      <c r="EL165" s="307"/>
      <c r="EM165" s="307"/>
      <c r="EN165" s="307"/>
      <c r="EO165" s="307"/>
      <c r="EP165" s="307"/>
      <c r="EQ165" s="307"/>
      <c r="ER165" s="307"/>
      <c r="ES165" s="307"/>
      <c r="ET165" s="307"/>
      <c r="EU165" s="307"/>
      <c r="EV165" s="307"/>
      <c r="EW165" s="307"/>
      <c r="EX165" s="307"/>
      <c r="EY165" s="307"/>
      <c r="EZ165" s="307"/>
      <c r="FA165" s="307"/>
      <c r="FB165" s="307"/>
      <c r="FC165" s="307"/>
      <c r="FD165" s="307"/>
      <c r="FE165" s="307"/>
      <c r="FF165" s="307"/>
      <c r="FG165" s="307"/>
      <c r="FH165" s="307"/>
      <c r="FI165" s="307"/>
      <c r="FJ165" s="307"/>
      <c r="FK165" s="307"/>
      <c r="FL165" s="307"/>
      <c r="FM165" s="307"/>
      <c r="FN165" s="307"/>
      <c r="FO165" s="307"/>
      <c r="FP165" s="307"/>
      <c r="FQ165" s="307"/>
      <c r="FR165" s="307"/>
      <c r="FS165" s="307"/>
      <c r="FT165" s="307"/>
      <c r="FU165" s="307"/>
      <c r="FV165" s="307"/>
      <c r="FW165" s="307"/>
      <c r="FX165" s="307"/>
      <c r="FY165" s="307"/>
      <c r="FZ165" s="307"/>
      <c r="GA165" s="307"/>
      <c r="GB165" s="307"/>
      <c r="GC165" s="307"/>
      <c r="GD165" s="307"/>
      <c r="GE165" s="307"/>
      <c r="GF165" s="307"/>
    </row>
    <row r="166" spans="7:188" x14ac:dyDescent="0.25">
      <c r="G166" s="256"/>
      <c r="H166" s="256"/>
      <c r="I166" s="256"/>
      <c r="J166" s="256"/>
      <c r="K166" s="256"/>
      <c r="L166" s="256"/>
      <c r="M166" s="256"/>
      <c r="N166" s="256"/>
      <c r="O166" s="256"/>
      <c r="P166" s="256"/>
      <c r="Q166" s="256"/>
      <c r="R166" s="256"/>
      <c r="S166" s="256"/>
      <c r="T166" s="256"/>
      <c r="U166" s="256"/>
      <c r="V166" s="256"/>
      <c r="W166" s="256"/>
      <c r="X166" s="256"/>
      <c r="Y166" s="256"/>
      <c r="Z166" s="256"/>
      <c r="AA166" s="256"/>
      <c r="AB166" s="256"/>
      <c r="AC166" s="256"/>
      <c r="AD166" s="256"/>
      <c r="AE166" s="256"/>
      <c r="AF166" s="256"/>
      <c r="AG166" s="256"/>
      <c r="AH166" s="256"/>
      <c r="AI166" s="256"/>
      <c r="AJ166" s="256"/>
      <c r="AK166" s="256"/>
      <c r="AL166" s="256"/>
      <c r="AM166" s="256"/>
      <c r="AN166" s="256"/>
      <c r="AO166" s="256"/>
      <c r="AP166" s="256"/>
      <c r="AQ166" s="256"/>
      <c r="AR166" s="256"/>
      <c r="AS166" s="256"/>
      <c r="AT166" s="256"/>
      <c r="AU166" s="256"/>
      <c r="AV166" s="256"/>
      <c r="AW166" s="256"/>
      <c r="AX166" s="256"/>
      <c r="AY166" s="256"/>
      <c r="AZ166" s="256"/>
      <c r="BA166" s="256"/>
      <c r="BB166" s="256"/>
      <c r="BC166" s="256"/>
      <c r="BD166" s="256"/>
      <c r="BE166" s="256"/>
      <c r="BF166" s="256"/>
      <c r="BG166" s="256"/>
      <c r="BH166" s="256"/>
      <c r="BI166" s="256"/>
      <c r="BJ166" s="256"/>
      <c r="BK166" s="256"/>
      <c r="BL166" s="256"/>
      <c r="BM166" s="256"/>
      <c r="BN166" s="256"/>
      <c r="BO166" s="256"/>
      <c r="BP166" s="256"/>
      <c r="BQ166" s="256"/>
      <c r="BR166" s="256"/>
      <c r="BS166" s="256"/>
      <c r="BT166" s="256"/>
      <c r="BU166" s="256"/>
      <c r="BV166" s="256"/>
      <c r="BW166" s="256"/>
      <c r="BX166" s="256"/>
      <c r="BY166" s="256"/>
      <c r="BZ166" s="256"/>
      <c r="CA166" s="256"/>
      <c r="CB166" s="256"/>
      <c r="CC166" s="256"/>
      <c r="CD166" s="256"/>
      <c r="CE166" s="256"/>
      <c r="CF166" s="256"/>
      <c r="CG166" s="256"/>
      <c r="CH166" s="256"/>
      <c r="CI166" s="256"/>
      <c r="CJ166" s="256"/>
      <c r="CK166" s="256"/>
      <c r="CL166" s="256"/>
      <c r="CM166" s="256"/>
      <c r="CN166" s="256"/>
      <c r="CO166" s="256"/>
      <c r="CP166" s="256"/>
      <c r="CQ166" s="256"/>
      <c r="CR166" s="256"/>
      <c r="CS166" s="256"/>
      <c r="CT166" s="256"/>
      <c r="CU166" s="256"/>
      <c r="CV166" s="256"/>
      <c r="CW166" s="256"/>
      <c r="CX166" s="256"/>
      <c r="CY166" s="256"/>
      <c r="CZ166" s="256"/>
      <c r="DA166" s="256"/>
      <c r="DB166" s="256"/>
      <c r="DC166" s="256"/>
      <c r="DD166" s="256"/>
      <c r="DE166" s="256"/>
      <c r="DF166" s="256"/>
      <c r="DG166" s="256"/>
      <c r="DH166" s="256"/>
      <c r="DI166" s="256"/>
      <c r="DJ166" s="256"/>
      <c r="DK166" s="256"/>
      <c r="DL166" s="256"/>
      <c r="DM166" s="256"/>
      <c r="DN166" s="256"/>
      <c r="DO166" s="256"/>
      <c r="DP166" s="256"/>
      <c r="DQ166" s="256"/>
      <c r="DR166" s="256"/>
      <c r="DS166" s="256"/>
      <c r="DT166" s="256"/>
      <c r="DU166" s="256"/>
      <c r="DV166" s="256"/>
      <c r="DW166" s="256"/>
      <c r="DX166" s="256"/>
      <c r="DY166" s="256"/>
      <c r="DZ166" s="256"/>
      <c r="EA166" s="256"/>
      <c r="EB166" s="256"/>
      <c r="EC166" s="256"/>
      <c r="ED166" s="256"/>
      <c r="EE166" s="256"/>
      <c r="EF166" s="256"/>
      <c r="EG166" s="256"/>
      <c r="EH166" s="256"/>
      <c r="EI166" s="256"/>
      <c r="EJ166" s="256"/>
      <c r="EK166" s="256"/>
      <c r="EL166" s="256"/>
      <c r="EM166" s="256"/>
      <c r="EN166" s="256"/>
      <c r="EO166" s="256"/>
      <c r="EP166" s="256"/>
      <c r="EQ166" s="256"/>
      <c r="ER166" s="256"/>
      <c r="ES166" s="256"/>
      <c r="ET166" s="256"/>
      <c r="EU166" s="256"/>
      <c r="EV166" s="256"/>
      <c r="EW166" s="256"/>
      <c r="EX166" s="256"/>
      <c r="EY166" s="256"/>
      <c r="EZ166" s="256"/>
      <c r="FA166" s="256"/>
      <c r="FB166" s="256"/>
      <c r="FC166" s="256"/>
      <c r="FD166" s="256"/>
      <c r="FE166" s="256"/>
      <c r="FF166" s="256"/>
      <c r="FG166" s="256"/>
      <c r="FH166" s="256"/>
      <c r="FI166" s="256"/>
      <c r="FJ166" s="256"/>
      <c r="FK166" s="256"/>
      <c r="FL166" s="256"/>
      <c r="FM166" s="256"/>
      <c r="FN166" s="256"/>
      <c r="FO166" s="256"/>
      <c r="FP166" s="256"/>
      <c r="FQ166" s="256"/>
      <c r="FR166" s="256"/>
      <c r="FS166" s="256"/>
      <c r="FT166" s="256"/>
      <c r="FU166" s="256"/>
      <c r="FV166" s="256"/>
      <c r="FW166" s="256"/>
      <c r="FX166" s="256"/>
      <c r="FY166" s="256"/>
      <c r="FZ166" s="256"/>
      <c r="GA166" s="256"/>
      <c r="GB166" s="256"/>
      <c r="GC166" s="256"/>
      <c r="GD166" s="256"/>
      <c r="GE166" s="256"/>
      <c r="GF166" s="256"/>
    </row>
    <row r="167" spans="7:188" x14ac:dyDescent="0.25">
      <c r="G167" s="307"/>
      <c r="H167" s="307"/>
      <c r="I167" s="307"/>
      <c r="J167" s="307"/>
      <c r="K167" s="307"/>
      <c r="L167" s="307"/>
      <c r="M167" s="307"/>
      <c r="N167" s="307"/>
      <c r="O167" s="307"/>
      <c r="P167" s="307"/>
      <c r="Q167" s="307"/>
      <c r="R167" s="307"/>
      <c r="S167" s="307"/>
      <c r="T167" s="307"/>
      <c r="U167" s="307"/>
      <c r="V167" s="307"/>
      <c r="W167" s="307"/>
      <c r="X167" s="307"/>
      <c r="Y167" s="307"/>
      <c r="Z167" s="307"/>
      <c r="AA167" s="307"/>
      <c r="AB167" s="307"/>
      <c r="AC167" s="307"/>
      <c r="AD167" s="307"/>
      <c r="AE167" s="307"/>
      <c r="AF167" s="307"/>
      <c r="AG167" s="307"/>
      <c r="AH167" s="307"/>
      <c r="AI167" s="307"/>
      <c r="AJ167" s="307"/>
      <c r="AK167" s="307"/>
      <c r="AL167" s="307"/>
      <c r="AM167" s="307"/>
      <c r="AN167" s="307"/>
      <c r="AO167" s="307"/>
      <c r="AP167" s="307"/>
      <c r="AQ167" s="307"/>
      <c r="AR167" s="307"/>
      <c r="AS167" s="307"/>
      <c r="AT167" s="307"/>
      <c r="AU167" s="307"/>
      <c r="AV167" s="307"/>
      <c r="AW167" s="307"/>
      <c r="AX167" s="307"/>
      <c r="AY167" s="307"/>
      <c r="AZ167" s="307"/>
      <c r="BA167" s="307"/>
      <c r="BB167" s="307"/>
      <c r="BC167" s="307"/>
      <c r="BD167" s="307"/>
      <c r="BE167" s="307"/>
      <c r="BF167" s="307"/>
      <c r="BG167" s="307"/>
      <c r="BH167" s="307"/>
      <c r="BI167" s="307"/>
      <c r="BJ167" s="307"/>
      <c r="BK167" s="307"/>
      <c r="BL167" s="307"/>
      <c r="BM167" s="307"/>
      <c r="BN167" s="307"/>
      <c r="BO167" s="307"/>
      <c r="BP167" s="307"/>
      <c r="BQ167" s="307"/>
      <c r="BR167" s="307"/>
      <c r="BS167" s="307"/>
      <c r="BT167" s="307"/>
      <c r="BU167" s="307"/>
      <c r="BV167" s="307"/>
      <c r="BW167" s="307"/>
      <c r="BX167" s="307"/>
      <c r="BY167" s="307"/>
      <c r="BZ167" s="307"/>
      <c r="CA167" s="307"/>
      <c r="CB167" s="307"/>
      <c r="CC167" s="307"/>
      <c r="CD167" s="307"/>
      <c r="CE167" s="307"/>
      <c r="CF167" s="307"/>
      <c r="CG167" s="307"/>
      <c r="CH167" s="307"/>
      <c r="CI167" s="307"/>
      <c r="CJ167" s="307"/>
      <c r="CK167" s="307"/>
      <c r="CL167" s="307"/>
      <c r="CM167" s="307"/>
      <c r="CN167" s="307"/>
      <c r="CO167" s="307"/>
      <c r="CP167" s="307"/>
      <c r="CQ167" s="307"/>
      <c r="CR167" s="307"/>
      <c r="CS167" s="307"/>
      <c r="CT167" s="307"/>
      <c r="CU167" s="307"/>
      <c r="CV167" s="307"/>
      <c r="CW167" s="307"/>
      <c r="CX167" s="307"/>
      <c r="CY167" s="307"/>
      <c r="CZ167" s="307"/>
      <c r="DA167" s="307"/>
      <c r="DB167" s="307"/>
      <c r="DC167" s="307"/>
      <c r="DD167" s="307"/>
      <c r="DE167" s="307"/>
      <c r="DF167" s="307"/>
      <c r="DG167" s="307"/>
      <c r="DH167" s="307"/>
      <c r="DI167" s="307"/>
      <c r="DJ167" s="307"/>
      <c r="DK167" s="307"/>
      <c r="DL167" s="307"/>
      <c r="DM167" s="307"/>
      <c r="DN167" s="307"/>
      <c r="DO167" s="307"/>
      <c r="DP167" s="307"/>
      <c r="DQ167" s="307"/>
      <c r="DR167" s="307"/>
      <c r="DS167" s="307"/>
      <c r="DT167" s="307"/>
      <c r="DU167" s="307"/>
      <c r="DV167" s="307"/>
      <c r="DW167" s="307"/>
      <c r="DX167" s="307"/>
      <c r="DY167" s="307"/>
      <c r="DZ167" s="307"/>
      <c r="EA167" s="307"/>
      <c r="EB167" s="307"/>
      <c r="EC167" s="307"/>
      <c r="ED167" s="307"/>
      <c r="EE167" s="307"/>
      <c r="EF167" s="307"/>
      <c r="EG167" s="307"/>
      <c r="EH167" s="307"/>
      <c r="EI167" s="307"/>
      <c r="EJ167" s="307"/>
      <c r="EK167" s="307"/>
      <c r="EL167" s="307"/>
      <c r="EM167" s="307"/>
      <c r="EN167" s="307"/>
      <c r="EO167" s="307"/>
      <c r="EP167" s="307"/>
      <c r="EQ167" s="307"/>
      <c r="ER167" s="307"/>
      <c r="ES167" s="307"/>
      <c r="ET167" s="307"/>
      <c r="EU167" s="307"/>
      <c r="EV167" s="307"/>
      <c r="EW167" s="307"/>
      <c r="EX167" s="307"/>
      <c r="EY167" s="307"/>
      <c r="EZ167" s="307"/>
      <c r="FA167" s="307"/>
      <c r="FB167" s="307"/>
      <c r="FC167" s="307"/>
      <c r="FD167" s="307"/>
      <c r="FE167" s="307"/>
      <c r="FF167" s="307"/>
      <c r="FG167" s="307"/>
      <c r="FH167" s="307"/>
      <c r="FI167" s="307"/>
      <c r="FJ167" s="307"/>
      <c r="FK167" s="307"/>
      <c r="FL167" s="307"/>
      <c r="FM167" s="307"/>
      <c r="FN167" s="307"/>
      <c r="FO167" s="307"/>
      <c r="FP167" s="307"/>
      <c r="FQ167" s="307"/>
      <c r="FR167" s="307"/>
      <c r="FS167" s="307"/>
      <c r="FT167" s="307"/>
      <c r="FU167" s="307"/>
      <c r="FV167" s="307"/>
      <c r="FW167" s="307"/>
      <c r="FX167" s="307"/>
      <c r="FY167" s="307"/>
      <c r="FZ167" s="307"/>
      <c r="GA167" s="307"/>
      <c r="GB167" s="307"/>
      <c r="GC167" s="307"/>
      <c r="GD167" s="307"/>
      <c r="GE167" s="307"/>
      <c r="GF167" s="307"/>
    </row>
    <row r="168" spans="7:188" x14ac:dyDescent="0.25">
      <c r="G168" s="256"/>
      <c r="H168" s="256"/>
      <c r="I168" s="256"/>
      <c r="J168" s="256"/>
      <c r="K168" s="256"/>
      <c r="L168" s="256"/>
      <c r="M168" s="256"/>
      <c r="N168" s="256"/>
      <c r="O168" s="256"/>
      <c r="P168" s="256"/>
      <c r="Q168" s="256"/>
      <c r="R168" s="256"/>
      <c r="S168" s="256"/>
      <c r="T168" s="256"/>
      <c r="U168" s="256"/>
      <c r="V168" s="256"/>
      <c r="W168" s="256"/>
      <c r="X168" s="256"/>
      <c r="Y168" s="256"/>
      <c r="Z168" s="256"/>
      <c r="AA168" s="256"/>
      <c r="AB168" s="256"/>
      <c r="AC168" s="256"/>
      <c r="AD168" s="256"/>
      <c r="AE168" s="256"/>
      <c r="AF168" s="256"/>
      <c r="AG168" s="256"/>
      <c r="AH168" s="256"/>
      <c r="AI168" s="256"/>
      <c r="AJ168" s="256"/>
      <c r="AK168" s="256"/>
      <c r="AL168" s="256"/>
      <c r="AM168" s="256"/>
      <c r="AN168" s="256"/>
      <c r="AO168" s="256"/>
      <c r="AP168" s="256"/>
      <c r="AQ168" s="256"/>
      <c r="AR168" s="256"/>
      <c r="AS168" s="256"/>
      <c r="AT168" s="256"/>
      <c r="AU168" s="256"/>
      <c r="AV168" s="256"/>
      <c r="AW168" s="256"/>
      <c r="AX168" s="256"/>
      <c r="AY168" s="256"/>
      <c r="AZ168" s="256"/>
      <c r="BA168" s="256"/>
      <c r="BB168" s="256"/>
      <c r="BC168" s="256"/>
      <c r="BD168" s="256"/>
      <c r="BE168" s="256"/>
      <c r="BF168" s="256"/>
      <c r="BG168" s="256"/>
      <c r="BH168" s="256"/>
      <c r="BI168" s="256"/>
      <c r="BJ168" s="256"/>
      <c r="BK168" s="256"/>
      <c r="BL168" s="256"/>
      <c r="BM168" s="256"/>
      <c r="BN168" s="256"/>
      <c r="BO168" s="256"/>
      <c r="BP168" s="256"/>
      <c r="BQ168" s="256"/>
      <c r="BR168" s="256"/>
      <c r="BS168" s="256"/>
      <c r="BT168" s="256"/>
      <c r="BU168" s="256"/>
      <c r="BV168" s="256"/>
      <c r="BW168" s="256"/>
      <c r="BX168" s="256"/>
      <c r="BY168" s="256"/>
      <c r="BZ168" s="256"/>
      <c r="CA168" s="256"/>
      <c r="CB168" s="256"/>
      <c r="CC168" s="256"/>
      <c r="CD168" s="256"/>
      <c r="CE168" s="256"/>
      <c r="CF168" s="256"/>
      <c r="CG168" s="256"/>
      <c r="CH168" s="256"/>
      <c r="CI168" s="256"/>
      <c r="CJ168" s="256"/>
      <c r="CK168" s="256"/>
      <c r="CL168" s="256"/>
      <c r="CM168" s="256"/>
      <c r="CN168" s="256"/>
      <c r="CO168" s="256"/>
      <c r="CP168" s="256"/>
      <c r="CQ168" s="256"/>
      <c r="CR168" s="256"/>
      <c r="CS168" s="256"/>
      <c r="CT168" s="256"/>
      <c r="CU168" s="256"/>
      <c r="CV168" s="256"/>
      <c r="CW168" s="256"/>
      <c r="CX168" s="256"/>
      <c r="CY168" s="256"/>
      <c r="CZ168" s="256"/>
      <c r="DA168" s="256"/>
      <c r="DB168" s="256"/>
      <c r="DC168" s="256"/>
      <c r="DD168" s="256"/>
      <c r="DE168" s="256"/>
      <c r="DF168" s="256"/>
      <c r="DG168" s="256"/>
      <c r="DH168" s="256"/>
      <c r="DI168" s="256"/>
      <c r="DJ168" s="256"/>
      <c r="DK168" s="256"/>
      <c r="DL168" s="256"/>
      <c r="DM168" s="256"/>
      <c r="DN168" s="256"/>
      <c r="DO168" s="256"/>
      <c r="DP168" s="256"/>
      <c r="DQ168" s="256"/>
      <c r="DR168" s="256"/>
      <c r="DS168" s="256"/>
      <c r="DT168" s="256"/>
      <c r="DU168" s="256"/>
      <c r="DV168" s="256"/>
      <c r="DW168" s="256"/>
      <c r="DX168" s="256"/>
      <c r="DY168" s="256"/>
      <c r="DZ168" s="256"/>
      <c r="EA168" s="256"/>
      <c r="EB168" s="256"/>
      <c r="EC168" s="256"/>
      <c r="ED168" s="256"/>
      <c r="EE168" s="256"/>
      <c r="EF168" s="256"/>
      <c r="EG168" s="256"/>
      <c r="EH168" s="256"/>
      <c r="EI168" s="256"/>
      <c r="EJ168" s="256"/>
      <c r="EK168" s="256"/>
      <c r="EL168" s="256"/>
      <c r="EM168" s="256"/>
      <c r="EN168" s="256"/>
      <c r="EO168" s="256"/>
      <c r="EP168" s="256"/>
      <c r="EQ168" s="256"/>
      <c r="ER168" s="256"/>
      <c r="ES168" s="256"/>
      <c r="ET168" s="256"/>
      <c r="EU168" s="256"/>
      <c r="EV168" s="256"/>
      <c r="EW168" s="256"/>
      <c r="EX168" s="256"/>
      <c r="EY168" s="256"/>
      <c r="EZ168" s="256"/>
      <c r="FA168" s="256"/>
      <c r="FB168" s="256"/>
      <c r="FC168" s="256"/>
      <c r="FD168" s="256"/>
      <c r="FE168" s="256"/>
      <c r="FF168" s="256"/>
      <c r="FG168" s="256"/>
      <c r="FH168" s="256"/>
      <c r="FI168" s="256"/>
      <c r="FJ168" s="256"/>
      <c r="FK168" s="256"/>
      <c r="FL168" s="256"/>
      <c r="FM168" s="256"/>
      <c r="FN168" s="256"/>
      <c r="FO168" s="256"/>
      <c r="FP168" s="256"/>
      <c r="FQ168" s="256"/>
      <c r="FR168" s="256"/>
      <c r="FS168" s="256"/>
      <c r="FT168" s="256"/>
      <c r="FU168" s="256"/>
      <c r="FV168" s="256"/>
      <c r="FW168" s="256"/>
      <c r="FX168" s="256"/>
      <c r="FY168" s="256"/>
      <c r="FZ168" s="256"/>
      <c r="GA168" s="256"/>
      <c r="GB168" s="256"/>
      <c r="GC168" s="256"/>
      <c r="GD168" s="256"/>
      <c r="GE168" s="256"/>
      <c r="GF168" s="256"/>
    </row>
    <row r="169" spans="7:188" x14ac:dyDescent="0.25">
      <c r="G169" s="307"/>
      <c r="H169" s="307"/>
      <c r="I169" s="307"/>
      <c r="J169" s="307"/>
      <c r="K169" s="307"/>
      <c r="L169" s="307"/>
      <c r="M169" s="307"/>
      <c r="N169" s="307"/>
      <c r="O169" s="307"/>
      <c r="P169" s="307"/>
      <c r="Q169" s="307"/>
      <c r="R169" s="307"/>
      <c r="S169" s="307"/>
      <c r="T169" s="307"/>
      <c r="U169" s="307"/>
      <c r="V169" s="307"/>
      <c r="W169" s="307"/>
      <c r="X169" s="307"/>
      <c r="Y169" s="307"/>
      <c r="Z169" s="307"/>
      <c r="AA169" s="307"/>
      <c r="AB169" s="307"/>
      <c r="AC169" s="307"/>
      <c r="AD169" s="307"/>
      <c r="AE169" s="307"/>
      <c r="AF169" s="307"/>
      <c r="AG169" s="307"/>
      <c r="AH169" s="307"/>
      <c r="AI169" s="307"/>
      <c r="AJ169" s="307"/>
      <c r="AK169" s="307"/>
      <c r="AL169" s="307"/>
      <c r="AM169" s="307"/>
      <c r="AN169" s="307"/>
      <c r="AO169" s="307"/>
      <c r="AP169" s="307"/>
      <c r="AQ169" s="307"/>
      <c r="AR169" s="307"/>
      <c r="AS169" s="307"/>
      <c r="AT169" s="307"/>
      <c r="AU169" s="307"/>
      <c r="AV169" s="307"/>
      <c r="AW169" s="307"/>
      <c r="AX169" s="307"/>
      <c r="AY169" s="307"/>
      <c r="AZ169" s="307"/>
      <c r="BA169" s="307"/>
      <c r="BB169" s="307"/>
      <c r="BC169" s="307"/>
      <c r="BD169" s="307"/>
      <c r="BE169" s="307"/>
      <c r="BF169" s="307"/>
      <c r="BG169" s="307"/>
      <c r="BH169" s="307"/>
      <c r="BI169" s="307"/>
      <c r="BJ169" s="307"/>
      <c r="BK169" s="307"/>
      <c r="BL169" s="307"/>
      <c r="BM169" s="307"/>
      <c r="BN169" s="307"/>
      <c r="BO169" s="307"/>
      <c r="BP169" s="307"/>
      <c r="BQ169" s="307"/>
      <c r="BR169" s="307"/>
      <c r="BS169" s="307"/>
      <c r="BT169" s="307"/>
      <c r="BU169" s="307"/>
      <c r="BV169" s="307"/>
      <c r="BW169" s="307"/>
      <c r="BX169" s="307"/>
      <c r="BY169" s="307"/>
      <c r="BZ169" s="307"/>
      <c r="CA169" s="307"/>
      <c r="CB169" s="307"/>
      <c r="CC169" s="307"/>
      <c r="CD169" s="307"/>
      <c r="CE169" s="307"/>
      <c r="CF169" s="307"/>
      <c r="CG169" s="307"/>
      <c r="CH169" s="307"/>
      <c r="CI169" s="307"/>
      <c r="CJ169" s="307"/>
      <c r="CK169" s="307"/>
      <c r="CL169" s="307"/>
      <c r="CM169" s="307"/>
      <c r="CN169" s="307"/>
      <c r="CO169" s="307"/>
      <c r="CP169" s="307"/>
      <c r="CQ169" s="307"/>
      <c r="CR169" s="307"/>
      <c r="CS169" s="307"/>
      <c r="CT169" s="307"/>
      <c r="CU169" s="307"/>
      <c r="CV169" s="307"/>
      <c r="CW169" s="307"/>
      <c r="CX169" s="307"/>
      <c r="CY169" s="307"/>
      <c r="CZ169" s="307"/>
      <c r="DA169" s="307"/>
      <c r="DB169" s="307"/>
      <c r="DC169" s="307"/>
      <c r="DD169" s="307"/>
      <c r="DE169" s="307"/>
      <c r="DF169" s="307"/>
      <c r="DG169" s="307"/>
      <c r="DH169" s="307"/>
      <c r="DI169" s="307"/>
      <c r="DJ169" s="307"/>
      <c r="DK169" s="307"/>
      <c r="DL169" s="307"/>
      <c r="DM169" s="307"/>
      <c r="DN169" s="307"/>
      <c r="DO169" s="307"/>
      <c r="DP169" s="307"/>
      <c r="DQ169" s="307"/>
      <c r="DR169" s="307"/>
      <c r="DS169" s="307"/>
      <c r="DT169" s="307"/>
      <c r="DU169" s="307"/>
      <c r="DV169" s="307"/>
      <c r="DW169" s="307"/>
      <c r="DX169" s="307"/>
      <c r="DY169" s="307"/>
      <c r="DZ169" s="307"/>
      <c r="EA169" s="307"/>
      <c r="EB169" s="307"/>
      <c r="EC169" s="307"/>
      <c r="ED169" s="307"/>
      <c r="EE169" s="307"/>
      <c r="EF169" s="307"/>
      <c r="EG169" s="307"/>
      <c r="EH169" s="307"/>
      <c r="EI169" s="307"/>
      <c r="EJ169" s="307"/>
      <c r="EK169" s="307"/>
      <c r="EL169" s="307"/>
      <c r="EM169" s="307"/>
      <c r="EN169" s="307"/>
      <c r="EO169" s="307"/>
      <c r="EP169" s="307"/>
      <c r="EQ169" s="307"/>
      <c r="ER169" s="307"/>
      <c r="ES169" s="307"/>
      <c r="ET169" s="307"/>
      <c r="EU169" s="307"/>
      <c r="EV169" s="307"/>
      <c r="EW169" s="307"/>
      <c r="EX169" s="307"/>
      <c r="EY169" s="307"/>
      <c r="EZ169" s="307"/>
      <c r="FA169" s="307"/>
      <c r="FB169" s="307"/>
      <c r="FC169" s="307"/>
      <c r="FD169" s="307"/>
      <c r="FE169" s="307"/>
      <c r="FF169" s="307"/>
      <c r="FG169" s="307"/>
      <c r="FH169" s="307"/>
      <c r="FI169" s="307"/>
      <c r="FJ169" s="307"/>
      <c r="FK169" s="307"/>
      <c r="FL169" s="307"/>
      <c r="FM169" s="307"/>
      <c r="FN169" s="307"/>
      <c r="FO169" s="307"/>
      <c r="FP169" s="307"/>
      <c r="FQ169" s="307"/>
      <c r="FR169" s="307"/>
      <c r="FS169" s="307"/>
      <c r="FT169" s="307"/>
      <c r="FU169" s="307"/>
      <c r="FV169" s="307"/>
      <c r="FW169" s="307"/>
      <c r="FX169" s="307"/>
      <c r="FY169" s="307"/>
      <c r="FZ169" s="307"/>
      <c r="GA169" s="307"/>
      <c r="GB169" s="307"/>
      <c r="GC169" s="307"/>
      <c r="GD169" s="307"/>
      <c r="GE169" s="307"/>
      <c r="GF169" s="307"/>
    </row>
    <row r="170" spans="7:188" x14ac:dyDescent="0.25">
      <c r="G170" s="256"/>
      <c r="H170" s="256"/>
      <c r="I170" s="256"/>
      <c r="J170" s="256"/>
      <c r="K170" s="256"/>
      <c r="L170" s="256"/>
      <c r="M170" s="256"/>
      <c r="N170" s="256"/>
      <c r="O170" s="256"/>
      <c r="P170" s="256"/>
      <c r="Q170" s="256"/>
      <c r="R170" s="256"/>
      <c r="S170" s="256"/>
      <c r="T170" s="256"/>
      <c r="U170" s="256"/>
      <c r="V170" s="256"/>
      <c r="W170" s="256"/>
      <c r="X170" s="256"/>
      <c r="Y170" s="256"/>
      <c r="Z170" s="256"/>
      <c r="AA170" s="256"/>
      <c r="AB170" s="256"/>
      <c r="AC170" s="256"/>
      <c r="AD170" s="256"/>
      <c r="AE170" s="256"/>
      <c r="AF170" s="256"/>
      <c r="AG170" s="256"/>
      <c r="AH170" s="256"/>
      <c r="AI170" s="256"/>
      <c r="AJ170" s="256"/>
      <c r="AK170" s="256"/>
      <c r="AL170" s="256"/>
      <c r="AM170" s="256"/>
      <c r="AN170" s="256"/>
      <c r="AO170" s="256"/>
      <c r="AP170" s="256"/>
      <c r="AQ170" s="256"/>
      <c r="AR170" s="256"/>
      <c r="AS170" s="256"/>
      <c r="AT170" s="256"/>
      <c r="AU170" s="256"/>
      <c r="AV170" s="256"/>
      <c r="AW170" s="256"/>
      <c r="AX170" s="256"/>
      <c r="AY170" s="256"/>
      <c r="AZ170" s="256"/>
      <c r="BA170" s="256"/>
      <c r="BB170" s="256"/>
      <c r="BC170" s="256"/>
      <c r="BD170" s="256"/>
      <c r="BE170" s="256"/>
      <c r="BF170" s="256"/>
      <c r="BG170" s="256"/>
      <c r="BH170" s="256"/>
      <c r="BI170" s="256"/>
      <c r="BJ170" s="256"/>
      <c r="BK170" s="256"/>
      <c r="BL170" s="256"/>
      <c r="BM170" s="256"/>
      <c r="BN170" s="256"/>
      <c r="BO170" s="256"/>
      <c r="BP170" s="256"/>
      <c r="BQ170" s="256"/>
      <c r="BR170" s="256"/>
      <c r="BS170" s="256"/>
      <c r="BT170" s="256"/>
      <c r="BU170" s="256"/>
      <c r="BV170" s="256"/>
      <c r="BW170" s="256"/>
      <c r="BX170" s="256"/>
      <c r="BY170" s="256"/>
      <c r="BZ170" s="256"/>
      <c r="CA170" s="256"/>
      <c r="CB170" s="256"/>
      <c r="CC170" s="256"/>
      <c r="CD170" s="256"/>
      <c r="CE170" s="256"/>
      <c r="CF170" s="256"/>
      <c r="CG170" s="256"/>
      <c r="CH170" s="256"/>
      <c r="CI170" s="256"/>
      <c r="CJ170" s="256"/>
      <c r="CK170" s="256"/>
      <c r="CL170" s="256"/>
      <c r="CM170" s="256"/>
      <c r="CN170" s="256"/>
      <c r="CO170" s="256"/>
      <c r="CP170" s="256"/>
      <c r="CQ170" s="256"/>
      <c r="CR170" s="256"/>
      <c r="CS170" s="256"/>
      <c r="CT170" s="256"/>
      <c r="CU170" s="256"/>
      <c r="CV170" s="256"/>
      <c r="CW170" s="256"/>
      <c r="CX170" s="256"/>
      <c r="CY170" s="256"/>
      <c r="CZ170" s="256"/>
      <c r="DA170" s="256"/>
      <c r="DB170" s="256"/>
      <c r="DC170" s="256"/>
      <c r="DD170" s="256"/>
      <c r="DE170" s="256"/>
      <c r="DF170" s="256"/>
      <c r="DG170" s="256"/>
      <c r="DH170" s="256"/>
      <c r="DI170" s="256"/>
      <c r="DJ170" s="256"/>
      <c r="DK170" s="256"/>
      <c r="DL170" s="256"/>
      <c r="DM170" s="256"/>
      <c r="DN170" s="256"/>
      <c r="DO170" s="256"/>
      <c r="DP170" s="256"/>
      <c r="DQ170" s="256"/>
      <c r="DR170" s="256"/>
      <c r="DS170" s="256"/>
      <c r="DT170" s="256"/>
      <c r="DU170" s="256"/>
      <c r="DV170" s="256"/>
      <c r="DW170" s="256"/>
      <c r="DX170" s="256"/>
      <c r="DY170" s="256"/>
      <c r="DZ170" s="256"/>
      <c r="EA170" s="256"/>
      <c r="EB170" s="256"/>
      <c r="EC170" s="256"/>
      <c r="ED170" s="256"/>
      <c r="EE170" s="256"/>
      <c r="EF170" s="256"/>
      <c r="EG170" s="256"/>
      <c r="EH170" s="256"/>
      <c r="EI170" s="256"/>
      <c r="EJ170" s="256"/>
      <c r="EK170" s="256"/>
      <c r="EL170" s="256"/>
      <c r="EM170" s="256"/>
      <c r="EN170" s="256"/>
      <c r="EO170" s="256"/>
      <c r="EP170" s="256"/>
      <c r="EQ170" s="256"/>
      <c r="ER170" s="256"/>
      <c r="ES170" s="256"/>
      <c r="ET170" s="256"/>
      <c r="EU170" s="256"/>
      <c r="EV170" s="256"/>
      <c r="EW170" s="256"/>
      <c r="EX170" s="256"/>
      <c r="EY170" s="256"/>
      <c r="EZ170" s="256"/>
      <c r="FA170" s="256"/>
      <c r="FB170" s="256"/>
      <c r="FC170" s="256"/>
      <c r="FD170" s="256"/>
      <c r="FE170" s="256"/>
      <c r="FF170" s="256"/>
      <c r="FG170" s="256"/>
      <c r="FH170" s="256"/>
      <c r="FI170" s="256"/>
      <c r="FJ170" s="256"/>
      <c r="FK170" s="256"/>
      <c r="FL170" s="256"/>
      <c r="FM170" s="256"/>
      <c r="FN170" s="256"/>
      <c r="FO170" s="256"/>
      <c r="FP170" s="256"/>
      <c r="FQ170" s="256"/>
      <c r="FR170" s="256"/>
      <c r="FS170" s="256"/>
      <c r="FT170" s="256"/>
      <c r="FU170" s="256"/>
      <c r="FV170" s="256"/>
      <c r="FW170" s="256"/>
      <c r="FX170" s="256"/>
      <c r="FY170" s="256"/>
      <c r="FZ170" s="256"/>
      <c r="GA170" s="256"/>
      <c r="GB170" s="256"/>
      <c r="GC170" s="256"/>
      <c r="GD170" s="256"/>
      <c r="GE170" s="256"/>
      <c r="GF170" s="256"/>
    </row>
    <row r="171" spans="7:188" x14ac:dyDescent="0.25">
      <c r="G171" s="307"/>
      <c r="H171" s="307"/>
      <c r="I171" s="307"/>
      <c r="J171" s="307"/>
      <c r="K171" s="307"/>
      <c r="L171" s="307"/>
      <c r="M171" s="307"/>
      <c r="N171" s="307"/>
      <c r="O171" s="307"/>
      <c r="P171" s="307"/>
      <c r="Q171" s="307"/>
      <c r="R171" s="307"/>
      <c r="S171" s="307"/>
      <c r="T171" s="307"/>
      <c r="U171" s="307"/>
      <c r="V171" s="307"/>
      <c r="W171" s="307"/>
      <c r="X171" s="307"/>
      <c r="Y171" s="307"/>
      <c r="Z171" s="307"/>
      <c r="AA171" s="307"/>
      <c r="AB171" s="307"/>
      <c r="AC171" s="307"/>
      <c r="AD171" s="307"/>
      <c r="AE171" s="307"/>
      <c r="AF171" s="307"/>
      <c r="AG171" s="307"/>
      <c r="AH171" s="307"/>
      <c r="AI171" s="307"/>
      <c r="AJ171" s="307"/>
      <c r="AK171" s="307"/>
      <c r="AL171" s="307"/>
      <c r="AM171" s="307"/>
      <c r="AN171" s="307"/>
      <c r="AO171" s="307"/>
      <c r="AP171" s="307"/>
      <c r="AQ171" s="307"/>
      <c r="AR171" s="307"/>
      <c r="AS171" s="307"/>
      <c r="AT171" s="307"/>
      <c r="AU171" s="307"/>
      <c r="AV171" s="307"/>
      <c r="AW171" s="307"/>
      <c r="AX171" s="307"/>
      <c r="AY171" s="307"/>
      <c r="AZ171" s="307"/>
      <c r="BA171" s="307"/>
      <c r="BB171" s="307"/>
      <c r="BC171" s="307"/>
      <c r="BD171" s="307"/>
      <c r="BE171" s="307"/>
      <c r="BF171" s="307"/>
      <c r="BG171" s="307"/>
      <c r="BH171" s="307"/>
      <c r="BI171" s="307"/>
      <c r="BJ171" s="307"/>
      <c r="BK171" s="307"/>
      <c r="BL171" s="307"/>
      <c r="BM171" s="307"/>
      <c r="BN171" s="307"/>
      <c r="BO171" s="307"/>
      <c r="BP171" s="307"/>
      <c r="BQ171" s="307"/>
      <c r="BR171" s="307"/>
      <c r="BS171" s="307"/>
      <c r="BT171" s="307"/>
      <c r="BU171" s="307"/>
      <c r="BV171" s="307"/>
      <c r="BW171" s="307"/>
      <c r="BX171" s="307"/>
      <c r="BY171" s="307"/>
      <c r="BZ171" s="307"/>
      <c r="CA171" s="307"/>
      <c r="CB171" s="307"/>
      <c r="CC171" s="307"/>
      <c r="CD171" s="307"/>
      <c r="CE171" s="307"/>
      <c r="CF171" s="307"/>
      <c r="CG171" s="307"/>
      <c r="CH171" s="307"/>
      <c r="CI171" s="307"/>
      <c r="CJ171" s="307"/>
      <c r="CK171" s="307"/>
      <c r="CL171" s="307"/>
      <c r="CM171" s="307"/>
      <c r="CN171" s="307"/>
      <c r="CO171" s="307"/>
      <c r="CP171" s="307"/>
      <c r="CQ171" s="307"/>
      <c r="CR171" s="307"/>
      <c r="CS171" s="307"/>
      <c r="CT171" s="307"/>
      <c r="CU171" s="307"/>
      <c r="CV171" s="307"/>
      <c r="CW171" s="307"/>
      <c r="CX171" s="307"/>
      <c r="CY171" s="307"/>
      <c r="CZ171" s="307"/>
      <c r="DA171" s="307"/>
      <c r="DB171" s="307"/>
      <c r="DC171" s="307"/>
      <c r="DD171" s="307"/>
      <c r="DE171" s="307"/>
      <c r="DF171" s="307"/>
      <c r="DG171" s="307"/>
      <c r="DH171" s="307"/>
      <c r="DI171" s="307"/>
      <c r="DJ171" s="307"/>
      <c r="DK171" s="307"/>
      <c r="DL171" s="307"/>
      <c r="DM171" s="307"/>
      <c r="DN171" s="307"/>
      <c r="DO171" s="307"/>
      <c r="DP171" s="307"/>
      <c r="DQ171" s="307"/>
      <c r="DR171" s="307"/>
      <c r="DS171" s="307"/>
      <c r="DT171" s="307"/>
      <c r="DU171" s="307"/>
      <c r="DV171" s="307"/>
      <c r="DW171" s="307"/>
      <c r="DX171" s="307"/>
      <c r="DY171" s="307"/>
      <c r="DZ171" s="307"/>
      <c r="EA171" s="307"/>
      <c r="EB171" s="307"/>
      <c r="EC171" s="307"/>
      <c r="ED171" s="307"/>
      <c r="EE171" s="307"/>
      <c r="EF171" s="307"/>
      <c r="EG171" s="307"/>
      <c r="EH171" s="307"/>
      <c r="EI171" s="307"/>
      <c r="EJ171" s="307"/>
      <c r="EK171" s="307"/>
      <c r="EL171" s="307"/>
      <c r="EM171" s="307"/>
      <c r="EN171" s="307"/>
      <c r="EO171" s="307"/>
      <c r="EP171" s="307"/>
      <c r="EQ171" s="307"/>
      <c r="ER171" s="307"/>
      <c r="ES171" s="307"/>
      <c r="ET171" s="307"/>
      <c r="EU171" s="307"/>
      <c r="EV171" s="307"/>
      <c r="EW171" s="307"/>
      <c r="EX171" s="307"/>
      <c r="EY171" s="307"/>
      <c r="EZ171" s="307"/>
      <c r="FA171" s="307"/>
      <c r="FB171" s="307"/>
      <c r="FC171" s="307"/>
      <c r="FD171" s="307"/>
      <c r="FE171" s="307"/>
      <c r="FF171" s="307"/>
      <c r="FG171" s="307"/>
      <c r="FH171" s="307"/>
      <c r="FI171" s="307"/>
      <c r="FJ171" s="307"/>
      <c r="FK171" s="307"/>
      <c r="FL171" s="307"/>
      <c r="FM171" s="307"/>
      <c r="FN171" s="307"/>
      <c r="FO171" s="307"/>
      <c r="FP171" s="307"/>
      <c r="FQ171" s="307"/>
      <c r="FR171" s="307"/>
      <c r="FS171" s="307"/>
      <c r="FT171" s="307"/>
      <c r="FU171" s="307"/>
      <c r="FV171" s="307"/>
      <c r="FW171" s="307"/>
      <c r="FX171" s="307"/>
      <c r="FY171" s="307"/>
      <c r="FZ171" s="307"/>
      <c r="GA171" s="307"/>
      <c r="GB171" s="307"/>
      <c r="GC171" s="307"/>
      <c r="GD171" s="307"/>
      <c r="GE171" s="307"/>
      <c r="GF171" s="307"/>
    </row>
    <row r="172" spans="7:188" x14ac:dyDescent="0.25"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256"/>
      <c r="AH172" s="256"/>
      <c r="AI172" s="256"/>
      <c r="AJ172" s="256"/>
      <c r="AK172" s="256"/>
      <c r="AL172" s="256"/>
      <c r="AM172" s="256"/>
      <c r="AN172" s="256"/>
      <c r="AO172" s="256"/>
      <c r="AP172" s="256"/>
      <c r="AQ172" s="256"/>
      <c r="AR172" s="256"/>
      <c r="AS172" s="256"/>
      <c r="AT172" s="256"/>
      <c r="AU172" s="256"/>
      <c r="AV172" s="256"/>
      <c r="AW172" s="256"/>
      <c r="AX172" s="256"/>
      <c r="AY172" s="256"/>
      <c r="AZ172" s="256"/>
      <c r="BA172" s="256"/>
      <c r="BB172" s="256"/>
      <c r="BC172" s="256"/>
      <c r="BD172" s="256"/>
      <c r="BE172" s="256"/>
      <c r="BF172" s="256"/>
      <c r="BG172" s="256"/>
      <c r="BH172" s="256"/>
      <c r="BI172" s="256"/>
      <c r="BJ172" s="256"/>
      <c r="BK172" s="256"/>
      <c r="BL172" s="256"/>
      <c r="BM172" s="256"/>
      <c r="BN172" s="256"/>
      <c r="BO172" s="256"/>
      <c r="BP172" s="256"/>
      <c r="BQ172" s="256"/>
      <c r="BR172" s="256"/>
      <c r="BS172" s="256"/>
      <c r="BT172" s="256"/>
      <c r="BU172" s="256"/>
      <c r="BV172" s="256"/>
      <c r="BW172" s="256"/>
      <c r="BX172" s="256"/>
      <c r="BY172" s="256"/>
      <c r="BZ172" s="256"/>
      <c r="CA172" s="256"/>
      <c r="CB172" s="256"/>
      <c r="CC172" s="256"/>
      <c r="CD172" s="256"/>
      <c r="CE172" s="256"/>
      <c r="CF172" s="256"/>
      <c r="CG172" s="256"/>
      <c r="CH172" s="256"/>
      <c r="CI172" s="256"/>
      <c r="CJ172" s="256"/>
      <c r="CK172" s="256"/>
      <c r="CL172" s="256"/>
      <c r="CM172" s="256"/>
      <c r="CN172" s="256"/>
      <c r="CO172" s="256"/>
      <c r="CP172" s="256"/>
      <c r="CQ172" s="256"/>
      <c r="CR172" s="256"/>
      <c r="CS172" s="256"/>
      <c r="CT172" s="256"/>
      <c r="CU172" s="256"/>
      <c r="CV172" s="256"/>
      <c r="CW172" s="256"/>
      <c r="CX172" s="256"/>
      <c r="CY172" s="256"/>
      <c r="CZ172" s="256"/>
      <c r="DA172" s="256"/>
      <c r="DB172" s="256"/>
      <c r="DC172" s="256"/>
      <c r="DD172" s="256"/>
      <c r="DE172" s="256"/>
      <c r="DF172" s="256"/>
      <c r="DG172" s="256"/>
      <c r="DH172" s="256"/>
      <c r="DI172" s="256"/>
      <c r="DJ172" s="256"/>
      <c r="DK172" s="256"/>
      <c r="DL172" s="256"/>
      <c r="DM172" s="256"/>
      <c r="DN172" s="256"/>
      <c r="DO172" s="256"/>
      <c r="DP172" s="256"/>
      <c r="DQ172" s="256"/>
      <c r="DR172" s="256"/>
      <c r="DS172" s="256"/>
      <c r="DT172" s="256"/>
      <c r="DU172" s="256"/>
      <c r="DV172" s="256"/>
      <c r="DW172" s="256"/>
      <c r="DX172" s="256"/>
      <c r="DY172" s="256"/>
      <c r="DZ172" s="256"/>
      <c r="EA172" s="256"/>
      <c r="EB172" s="256"/>
      <c r="EC172" s="256"/>
      <c r="ED172" s="256"/>
      <c r="EE172" s="256"/>
      <c r="EF172" s="256"/>
      <c r="EG172" s="256"/>
      <c r="EH172" s="256"/>
      <c r="EI172" s="256"/>
      <c r="EJ172" s="256"/>
      <c r="EK172" s="256"/>
      <c r="EL172" s="256"/>
      <c r="EM172" s="256"/>
      <c r="EN172" s="256"/>
      <c r="EO172" s="256"/>
      <c r="EP172" s="256"/>
      <c r="EQ172" s="256"/>
      <c r="ER172" s="256"/>
      <c r="ES172" s="256"/>
      <c r="ET172" s="256"/>
      <c r="EU172" s="256"/>
      <c r="EV172" s="256"/>
      <c r="EW172" s="256"/>
      <c r="EX172" s="256"/>
      <c r="EY172" s="256"/>
      <c r="EZ172" s="256"/>
      <c r="FA172" s="256"/>
      <c r="FB172" s="256"/>
      <c r="FC172" s="256"/>
      <c r="FD172" s="256"/>
      <c r="FE172" s="256"/>
      <c r="FF172" s="256"/>
      <c r="FG172" s="256"/>
      <c r="FH172" s="256"/>
      <c r="FI172" s="256"/>
      <c r="FJ172" s="256"/>
      <c r="FK172" s="256"/>
      <c r="FL172" s="256"/>
      <c r="FM172" s="256"/>
      <c r="FN172" s="256"/>
      <c r="FO172" s="256"/>
      <c r="FP172" s="256"/>
      <c r="FQ172" s="256"/>
      <c r="FR172" s="256"/>
      <c r="FS172" s="256"/>
      <c r="FT172" s="256"/>
      <c r="FU172" s="256"/>
      <c r="FV172" s="256"/>
      <c r="FW172" s="256"/>
      <c r="FX172" s="256"/>
      <c r="FY172" s="256"/>
      <c r="FZ172" s="256"/>
      <c r="GA172" s="256"/>
      <c r="GB172" s="256"/>
      <c r="GC172" s="256"/>
      <c r="GD172" s="256"/>
      <c r="GE172" s="256"/>
      <c r="GF172" s="256"/>
    </row>
    <row r="173" spans="7:188" x14ac:dyDescent="0.25">
      <c r="G173" s="307"/>
      <c r="H173" s="307"/>
      <c r="I173" s="307"/>
      <c r="J173" s="307"/>
      <c r="K173" s="307"/>
      <c r="L173" s="307"/>
      <c r="M173" s="307"/>
      <c r="N173" s="307"/>
      <c r="O173" s="307"/>
      <c r="P173" s="307"/>
      <c r="Q173" s="307"/>
      <c r="R173" s="307"/>
      <c r="S173" s="307"/>
      <c r="T173" s="307"/>
      <c r="U173" s="307"/>
      <c r="V173" s="307"/>
      <c r="W173" s="307"/>
      <c r="X173" s="307"/>
      <c r="Y173" s="307"/>
      <c r="Z173" s="307"/>
      <c r="AA173" s="307"/>
      <c r="AB173" s="307"/>
      <c r="AC173" s="307"/>
      <c r="AD173" s="307"/>
      <c r="AE173" s="307"/>
      <c r="AF173" s="307"/>
      <c r="AG173" s="307"/>
      <c r="AH173" s="307"/>
      <c r="AI173" s="307"/>
      <c r="AJ173" s="307"/>
      <c r="AK173" s="307"/>
      <c r="AL173" s="307"/>
      <c r="AM173" s="307"/>
      <c r="AN173" s="307"/>
      <c r="AO173" s="307"/>
      <c r="AP173" s="307"/>
      <c r="AQ173" s="307"/>
      <c r="AR173" s="307"/>
      <c r="AS173" s="307"/>
      <c r="AT173" s="307"/>
      <c r="AU173" s="307"/>
      <c r="AV173" s="307"/>
      <c r="AW173" s="307"/>
      <c r="AX173" s="307"/>
      <c r="AY173" s="307"/>
      <c r="AZ173" s="307"/>
      <c r="BA173" s="307"/>
      <c r="BB173" s="307"/>
      <c r="BC173" s="307"/>
      <c r="BD173" s="307"/>
      <c r="BE173" s="307"/>
      <c r="BF173" s="307"/>
      <c r="BG173" s="307"/>
      <c r="BH173" s="307"/>
      <c r="BI173" s="307"/>
      <c r="BJ173" s="307"/>
      <c r="BK173" s="307"/>
      <c r="BL173" s="307"/>
      <c r="BM173" s="307"/>
      <c r="BN173" s="307"/>
      <c r="BO173" s="307"/>
      <c r="BP173" s="307"/>
      <c r="BQ173" s="307"/>
      <c r="BR173" s="307"/>
      <c r="BS173" s="307"/>
      <c r="BT173" s="307"/>
      <c r="BU173" s="307"/>
      <c r="BV173" s="307"/>
      <c r="BW173" s="307"/>
      <c r="BX173" s="307"/>
      <c r="BY173" s="307"/>
      <c r="BZ173" s="307"/>
      <c r="CA173" s="307"/>
      <c r="CB173" s="307"/>
      <c r="CC173" s="307"/>
      <c r="CD173" s="307"/>
      <c r="CE173" s="307"/>
      <c r="CF173" s="307"/>
      <c r="CG173" s="307"/>
      <c r="CH173" s="307"/>
      <c r="CI173" s="307"/>
      <c r="CJ173" s="307"/>
      <c r="CK173" s="307"/>
      <c r="CL173" s="307"/>
      <c r="CM173" s="307"/>
      <c r="CN173" s="307"/>
      <c r="CO173" s="307"/>
      <c r="CP173" s="307"/>
      <c r="CQ173" s="307"/>
      <c r="CR173" s="307"/>
      <c r="CS173" s="307"/>
      <c r="CT173" s="307"/>
      <c r="CU173" s="307"/>
      <c r="CV173" s="307"/>
      <c r="CW173" s="307"/>
      <c r="CX173" s="307"/>
      <c r="CY173" s="307"/>
      <c r="CZ173" s="307"/>
      <c r="DA173" s="307"/>
      <c r="DB173" s="307"/>
      <c r="DC173" s="307"/>
      <c r="DD173" s="307"/>
      <c r="DE173" s="307"/>
      <c r="DF173" s="307"/>
      <c r="DG173" s="307"/>
      <c r="DH173" s="307"/>
      <c r="DI173" s="307"/>
      <c r="DJ173" s="307"/>
      <c r="DK173" s="307"/>
      <c r="DL173" s="307"/>
      <c r="DM173" s="307"/>
      <c r="DN173" s="307"/>
      <c r="DO173" s="307"/>
      <c r="DP173" s="307"/>
      <c r="DQ173" s="307"/>
      <c r="DR173" s="307"/>
      <c r="DS173" s="307"/>
      <c r="DT173" s="307"/>
      <c r="DU173" s="307"/>
      <c r="DV173" s="307"/>
      <c r="DW173" s="307"/>
      <c r="DX173" s="307"/>
      <c r="DY173" s="307"/>
      <c r="DZ173" s="307"/>
      <c r="EA173" s="307"/>
      <c r="EB173" s="307"/>
      <c r="EC173" s="307"/>
      <c r="ED173" s="307"/>
      <c r="EE173" s="307"/>
      <c r="EF173" s="307"/>
      <c r="EG173" s="307"/>
      <c r="EH173" s="307"/>
      <c r="EI173" s="307"/>
      <c r="EJ173" s="307"/>
      <c r="EK173" s="307"/>
      <c r="EL173" s="307"/>
      <c r="EM173" s="307"/>
      <c r="EN173" s="307"/>
      <c r="EO173" s="307"/>
      <c r="EP173" s="307"/>
      <c r="EQ173" s="307"/>
      <c r="ER173" s="307"/>
      <c r="ES173" s="307"/>
      <c r="ET173" s="307"/>
      <c r="EU173" s="307"/>
      <c r="EV173" s="307"/>
      <c r="EW173" s="307"/>
      <c r="EX173" s="307"/>
      <c r="EY173" s="307"/>
      <c r="EZ173" s="307"/>
      <c r="FA173" s="307"/>
      <c r="FB173" s="307"/>
      <c r="FC173" s="307"/>
      <c r="FD173" s="307"/>
      <c r="FE173" s="307"/>
      <c r="FF173" s="307"/>
      <c r="FG173" s="307"/>
      <c r="FH173" s="307"/>
      <c r="FI173" s="307"/>
      <c r="FJ173" s="307"/>
      <c r="FK173" s="307"/>
      <c r="FL173" s="307"/>
      <c r="FM173" s="307"/>
      <c r="FN173" s="307"/>
      <c r="FO173" s="307"/>
      <c r="FP173" s="307"/>
      <c r="FQ173" s="307"/>
      <c r="FR173" s="307"/>
      <c r="FS173" s="307"/>
      <c r="FT173" s="307"/>
      <c r="FU173" s="307"/>
      <c r="FV173" s="307"/>
      <c r="FW173" s="307"/>
      <c r="FX173" s="307"/>
      <c r="FY173" s="307"/>
      <c r="FZ173" s="307"/>
      <c r="GA173" s="307"/>
      <c r="GB173" s="307"/>
      <c r="GC173" s="307"/>
      <c r="GD173" s="307"/>
      <c r="GE173" s="307"/>
      <c r="GF173" s="307"/>
    </row>
    <row r="174" spans="7:188" x14ac:dyDescent="0.25">
      <c r="G174" s="256"/>
      <c r="H174" s="256"/>
      <c r="I174" s="256"/>
      <c r="J174" s="256"/>
      <c r="K174" s="256"/>
      <c r="L174" s="256"/>
      <c r="M174" s="256"/>
      <c r="N174" s="256"/>
      <c r="O174" s="256"/>
      <c r="P174" s="256"/>
      <c r="Q174" s="256"/>
      <c r="R174" s="256"/>
      <c r="S174" s="256"/>
      <c r="T174" s="256"/>
      <c r="U174" s="256"/>
      <c r="V174" s="256"/>
      <c r="W174" s="256"/>
      <c r="X174" s="256"/>
      <c r="Y174" s="256"/>
      <c r="Z174" s="256"/>
      <c r="AA174" s="256"/>
      <c r="AB174" s="256"/>
      <c r="AC174" s="256"/>
      <c r="AD174" s="256"/>
      <c r="AE174" s="256"/>
      <c r="AF174" s="256"/>
      <c r="AG174" s="256"/>
      <c r="AH174" s="256"/>
      <c r="AI174" s="256"/>
      <c r="AJ174" s="256"/>
      <c r="AK174" s="256"/>
      <c r="AL174" s="256"/>
      <c r="AM174" s="256"/>
      <c r="AN174" s="256"/>
      <c r="AO174" s="256"/>
      <c r="AP174" s="256"/>
      <c r="AQ174" s="256"/>
      <c r="AR174" s="256"/>
      <c r="AS174" s="256"/>
      <c r="AT174" s="256"/>
      <c r="AU174" s="256"/>
      <c r="AV174" s="256"/>
      <c r="AW174" s="256"/>
      <c r="AX174" s="256"/>
      <c r="AY174" s="256"/>
      <c r="AZ174" s="256"/>
      <c r="BA174" s="256"/>
      <c r="BB174" s="256"/>
      <c r="BC174" s="256"/>
      <c r="BD174" s="256"/>
      <c r="BE174" s="256"/>
      <c r="BF174" s="256"/>
      <c r="BG174" s="256"/>
      <c r="BH174" s="256"/>
      <c r="BI174" s="256"/>
      <c r="BJ174" s="256"/>
      <c r="BK174" s="256"/>
      <c r="BL174" s="256"/>
      <c r="BM174" s="256"/>
      <c r="BN174" s="256"/>
      <c r="BO174" s="256"/>
      <c r="BP174" s="256"/>
      <c r="BQ174" s="256"/>
      <c r="BR174" s="256"/>
      <c r="BS174" s="256"/>
      <c r="BT174" s="256"/>
      <c r="BU174" s="256"/>
      <c r="BV174" s="256"/>
      <c r="BW174" s="256"/>
      <c r="BX174" s="256"/>
      <c r="BY174" s="256"/>
      <c r="BZ174" s="256"/>
      <c r="CA174" s="256"/>
      <c r="CB174" s="256"/>
      <c r="CC174" s="256"/>
      <c r="CD174" s="256"/>
      <c r="CE174" s="256"/>
      <c r="CF174" s="256"/>
      <c r="CG174" s="256"/>
      <c r="CH174" s="256"/>
      <c r="CI174" s="256"/>
      <c r="CJ174" s="256"/>
      <c r="CK174" s="256"/>
      <c r="CL174" s="256"/>
      <c r="CM174" s="256"/>
      <c r="CN174" s="256"/>
      <c r="CO174" s="256"/>
      <c r="CP174" s="256"/>
      <c r="CQ174" s="256"/>
      <c r="CR174" s="256"/>
      <c r="CS174" s="256"/>
      <c r="CT174" s="256"/>
      <c r="CU174" s="256"/>
      <c r="CV174" s="256"/>
      <c r="CW174" s="256"/>
      <c r="CX174" s="256"/>
      <c r="CY174" s="256"/>
      <c r="CZ174" s="256"/>
      <c r="DA174" s="256"/>
      <c r="DB174" s="256"/>
      <c r="DC174" s="256"/>
      <c r="DD174" s="256"/>
      <c r="DE174" s="256"/>
      <c r="DF174" s="256"/>
      <c r="DG174" s="256"/>
      <c r="DH174" s="256"/>
      <c r="DI174" s="256"/>
      <c r="DJ174" s="256"/>
      <c r="DK174" s="256"/>
      <c r="DL174" s="256"/>
      <c r="DM174" s="256"/>
      <c r="DN174" s="256"/>
      <c r="DO174" s="256"/>
      <c r="DP174" s="256"/>
      <c r="DQ174" s="256"/>
      <c r="DR174" s="256"/>
      <c r="DS174" s="256"/>
      <c r="DT174" s="256"/>
      <c r="DU174" s="256"/>
      <c r="DV174" s="256"/>
      <c r="DW174" s="256"/>
      <c r="DX174" s="256"/>
      <c r="DY174" s="256"/>
      <c r="DZ174" s="256"/>
      <c r="EA174" s="256"/>
      <c r="EB174" s="256"/>
      <c r="EC174" s="256"/>
      <c r="ED174" s="256"/>
      <c r="EE174" s="256"/>
      <c r="EF174" s="256"/>
      <c r="EG174" s="256"/>
      <c r="EH174" s="256"/>
      <c r="EI174" s="256"/>
      <c r="EJ174" s="256"/>
      <c r="EK174" s="256"/>
      <c r="EL174" s="256"/>
      <c r="EM174" s="256"/>
      <c r="EN174" s="256"/>
      <c r="EO174" s="256"/>
      <c r="EP174" s="256"/>
      <c r="EQ174" s="256"/>
      <c r="ER174" s="256"/>
      <c r="ES174" s="256"/>
      <c r="ET174" s="256"/>
      <c r="EU174" s="256"/>
      <c r="EV174" s="256"/>
      <c r="EW174" s="256"/>
      <c r="EX174" s="256"/>
      <c r="EY174" s="256"/>
      <c r="EZ174" s="256"/>
      <c r="FA174" s="256"/>
      <c r="FB174" s="256"/>
      <c r="FC174" s="256"/>
      <c r="FD174" s="256"/>
      <c r="FE174" s="256"/>
      <c r="FF174" s="256"/>
      <c r="FG174" s="256"/>
      <c r="FH174" s="256"/>
      <c r="FI174" s="256"/>
      <c r="FJ174" s="256"/>
      <c r="FK174" s="256"/>
      <c r="FL174" s="256"/>
      <c r="FM174" s="256"/>
      <c r="FN174" s="256"/>
      <c r="FO174" s="256"/>
      <c r="FP174" s="256"/>
      <c r="FQ174" s="256"/>
      <c r="FR174" s="256"/>
      <c r="FS174" s="256"/>
      <c r="FT174" s="256"/>
      <c r="FU174" s="256"/>
      <c r="FV174" s="256"/>
      <c r="FW174" s="256"/>
      <c r="FX174" s="256"/>
      <c r="FY174" s="256"/>
      <c r="FZ174" s="256"/>
      <c r="GA174" s="256"/>
      <c r="GB174" s="256"/>
      <c r="GC174" s="256"/>
      <c r="GD174" s="256"/>
      <c r="GE174" s="256"/>
      <c r="GF174" s="256"/>
    </row>
    <row r="175" spans="7:188" x14ac:dyDescent="0.25">
      <c r="G175" s="307"/>
      <c r="H175" s="307"/>
      <c r="I175" s="307"/>
      <c r="J175" s="307"/>
      <c r="K175" s="307"/>
      <c r="L175" s="307"/>
      <c r="M175" s="307"/>
      <c r="N175" s="307"/>
      <c r="O175" s="307"/>
      <c r="P175" s="307"/>
      <c r="Q175" s="307"/>
      <c r="R175" s="307"/>
      <c r="S175" s="307"/>
      <c r="T175" s="307"/>
      <c r="U175" s="307"/>
      <c r="V175" s="307"/>
      <c r="W175" s="307"/>
      <c r="X175" s="307"/>
      <c r="Y175" s="307"/>
      <c r="Z175" s="307"/>
      <c r="AA175" s="307"/>
      <c r="AB175" s="307"/>
      <c r="AC175" s="307"/>
      <c r="AD175" s="307"/>
      <c r="AE175" s="307"/>
      <c r="AF175" s="307"/>
      <c r="AG175" s="307"/>
      <c r="AH175" s="307"/>
      <c r="AI175" s="307"/>
      <c r="AJ175" s="307"/>
      <c r="AK175" s="307"/>
      <c r="AL175" s="307"/>
      <c r="AM175" s="307"/>
      <c r="AN175" s="307"/>
      <c r="AO175" s="307"/>
      <c r="AP175" s="307"/>
      <c r="AQ175" s="307"/>
      <c r="AR175" s="307"/>
      <c r="AS175" s="307"/>
      <c r="AT175" s="307"/>
      <c r="AU175" s="307"/>
      <c r="AV175" s="307"/>
      <c r="AW175" s="307"/>
      <c r="AX175" s="307"/>
      <c r="AY175" s="307"/>
      <c r="AZ175" s="307"/>
      <c r="BA175" s="307"/>
      <c r="BB175" s="307"/>
      <c r="BC175" s="307"/>
      <c r="BD175" s="307"/>
      <c r="BE175" s="307"/>
      <c r="BF175" s="307"/>
      <c r="BG175" s="307"/>
      <c r="BH175" s="307"/>
      <c r="BI175" s="307"/>
      <c r="BJ175" s="307"/>
      <c r="BK175" s="307"/>
      <c r="BL175" s="307"/>
      <c r="BM175" s="307"/>
      <c r="BN175" s="307"/>
      <c r="BO175" s="307"/>
      <c r="BP175" s="307"/>
      <c r="BQ175" s="307"/>
      <c r="BR175" s="307"/>
      <c r="BS175" s="307"/>
      <c r="BT175" s="307"/>
      <c r="BU175" s="307"/>
      <c r="BV175" s="307"/>
      <c r="BW175" s="307"/>
      <c r="BX175" s="307"/>
      <c r="BY175" s="307"/>
      <c r="BZ175" s="307"/>
      <c r="CA175" s="307"/>
      <c r="CB175" s="307"/>
      <c r="CC175" s="307"/>
      <c r="CD175" s="307"/>
      <c r="CE175" s="307"/>
      <c r="CF175" s="307"/>
      <c r="CG175" s="307"/>
      <c r="CH175" s="307"/>
      <c r="CI175" s="307"/>
      <c r="CJ175" s="307"/>
      <c r="CK175" s="307"/>
      <c r="CL175" s="307"/>
      <c r="CM175" s="307"/>
      <c r="CN175" s="307"/>
      <c r="CO175" s="307"/>
      <c r="CP175" s="307"/>
      <c r="CQ175" s="307"/>
      <c r="CR175" s="307"/>
      <c r="CS175" s="307"/>
      <c r="CT175" s="307"/>
      <c r="CU175" s="307"/>
      <c r="CV175" s="307"/>
      <c r="CW175" s="307"/>
      <c r="CX175" s="307"/>
      <c r="CY175" s="307"/>
      <c r="CZ175" s="307"/>
      <c r="DA175" s="307"/>
      <c r="DB175" s="307"/>
      <c r="DC175" s="307"/>
      <c r="DD175" s="307"/>
      <c r="DE175" s="307"/>
      <c r="DF175" s="307"/>
      <c r="DG175" s="307"/>
      <c r="DH175" s="307"/>
      <c r="DI175" s="307"/>
      <c r="DJ175" s="307"/>
      <c r="DK175" s="307"/>
      <c r="DL175" s="307"/>
      <c r="DM175" s="307"/>
      <c r="DN175" s="307"/>
      <c r="DO175" s="307"/>
      <c r="DP175" s="307"/>
      <c r="DQ175" s="307"/>
      <c r="DR175" s="307"/>
      <c r="DS175" s="307"/>
      <c r="DT175" s="307"/>
      <c r="DU175" s="307"/>
      <c r="DV175" s="307"/>
      <c r="DW175" s="307"/>
      <c r="DX175" s="307"/>
      <c r="DY175" s="307"/>
      <c r="DZ175" s="307"/>
      <c r="EA175" s="307"/>
      <c r="EB175" s="307"/>
      <c r="EC175" s="307"/>
      <c r="ED175" s="307"/>
      <c r="EE175" s="307"/>
      <c r="EF175" s="307"/>
      <c r="EG175" s="307"/>
      <c r="EH175" s="307"/>
      <c r="EI175" s="307"/>
      <c r="EJ175" s="307"/>
      <c r="EK175" s="307"/>
      <c r="EL175" s="307"/>
      <c r="EM175" s="307"/>
      <c r="EN175" s="307"/>
      <c r="EO175" s="307"/>
      <c r="EP175" s="307"/>
      <c r="EQ175" s="307"/>
      <c r="ER175" s="307"/>
      <c r="ES175" s="307"/>
      <c r="ET175" s="307"/>
      <c r="EU175" s="307"/>
      <c r="EV175" s="307"/>
      <c r="EW175" s="307"/>
      <c r="EX175" s="307"/>
      <c r="EY175" s="307"/>
      <c r="EZ175" s="307"/>
      <c r="FA175" s="307"/>
      <c r="FB175" s="307"/>
      <c r="FC175" s="307"/>
      <c r="FD175" s="307"/>
      <c r="FE175" s="307"/>
      <c r="FF175" s="307"/>
      <c r="FG175" s="307"/>
      <c r="FH175" s="307"/>
      <c r="FI175" s="307"/>
      <c r="FJ175" s="307"/>
      <c r="FK175" s="307"/>
      <c r="FL175" s="307"/>
      <c r="FM175" s="307"/>
      <c r="FN175" s="307"/>
      <c r="FO175" s="307"/>
      <c r="FP175" s="307"/>
      <c r="FQ175" s="307"/>
      <c r="FR175" s="307"/>
      <c r="FS175" s="307"/>
      <c r="FT175" s="307"/>
      <c r="FU175" s="307"/>
      <c r="FV175" s="307"/>
      <c r="FW175" s="307"/>
      <c r="FX175" s="307"/>
      <c r="FY175" s="307"/>
      <c r="FZ175" s="307"/>
      <c r="GA175" s="307"/>
      <c r="GB175" s="307"/>
      <c r="GC175" s="307"/>
      <c r="GD175" s="307"/>
      <c r="GE175" s="307"/>
      <c r="GF175" s="307"/>
    </row>
    <row r="176" spans="7:188" x14ac:dyDescent="0.25">
      <c r="G176" s="256"/>
      <c r="H176" s="256"/>
      <c r="I176" s="256"/>
      <c r="J176" s="256"/>
      <c r="K176" s="256"/>
      <c r="L176" s="256"/>
      <c r="M176" s="256"/>
      <c r="N176" s="256"/>
      <c r="O176" s="256"/>
      <c r="P176" s="256"/>
      <c r="Q176" s="256"/>
      <c r="R176" s="256"/>
      <c r="S176" s="256"/>
      <c r="T176" s="256"/>
      <c r="U176" s="256"/>
      <c r="V176" s="256"/>
      <c r="W176" s="256"/>
      <c r="X176" s="256"/>
      <c r="Y176" s="256"/>
      <c r="Z176" s="256"/>
      <c r="AA176" s="256"/>
      <c r="AB176" s="256"/>
      <c r="AC176" s="256"/>
      <c r="AD176" s="256"/>
      <c r="AE176" s="256"/>
      <c r="AF176" s="256"/>
      <c r="AG176" s="256"/>
      <c r="AH176" s="256"/>
      <c r="AI176" s="256"/>
      <c r="AJ176" s="256"/>
      <c r="AK176" s="256"/>
      <c r="AL176" s="256"/>
      <c r="AM176" s="256"/>
      <c r="AN176" s="256"/>
      <c r="AO176" s="256"/>
      <c r="AP176" s="256"/>
      <c r="AQ176" s="256"/>
      <c r="AR176" s="256"/>
      <c r="AS176" s="256"/>
      <c r="AT176" s="256"/>
      <c r="AU176" s="256"/>
      <c r="AV176" s="256"/>
      <c r="AW176" s="256"/>
      <c r="AX176" s="256"/>
      <c r="AY176" s="256"/>
      <c r="AZ176" s="256"/>
      <c r="BA176" s="256"/>
      <c r="BB176" s="256"/>
      <c r="BC176" s="256"/>
      <c r="BD176" s="256"/>
      <c r="BE176" s="256"/>
      <c r="BF176" s="256"/>
      <c r="BG176" s="256"/>
      <c r="BH176" s="256"/>
      <c r="BI176" s="256"/>
      <c r="BJ176" s="256"/>
      <c r="BK176" s="256"/>
      <c r="BL176" s="256"/>
      <c r="BM176" s="256"/>
      <c r="BN176" s="256"/>
      <c r="BO176" s="256"/>
      <c r="BP176" s="256"/>
      <c r="BQ176" s="256"/>
      <c r="BR176" s="256"/>
      <c r="BS176" s="256"/>
      <c r="BT176" s="256"/>
      <c r="BU176" s="256"/>
      <c r="BV176" s="256"/>
      <c r="BW176" s="256"/>
      <c r="BX176" s="256"/>
      <c r="BY176" s="256"/>
      <c r="BZ176" s="256"/>
      <c r="CA176" s="256"/>
      <c r="CB176" s="256"/>
      <c r="CC176" s="256"/>
      <c r="CD176" s="256"/>
      <c r="CE176" s="256"/>
      <c r="CF176" s="256"/>
      <c r="CG176" s="256"/>
      <c r="CH176" s="256"/>
      <c r="CI176" s="256"/>
      <c r="CJ176" s="256"/>
      <c r="CK176" s="256"/>
      <c r="CL176" s="256"/>
      <c r="CM176" s="256"/>
      <c r="CN176" s="256"/>
      <c r="CO176" s="256"/>
      <c r="CP176" s="256"/>
      <c r="CQ176" s="256"/>
      <c r="CR176" s="256"/>
      <c r="CS176" s="256"/>
      <c r="CT176" s="256"/>
      <c r="CU176" s="256"/>
      <c r="CV176" s="256"/>
      <c r="CW176" s="256"/>
      <c r="CX176" s="256"/>
      <c r="CY176" s="256"/>
      <c r="CZ176" s="256"/>
      <c r="DA176" s="256"/>
      <c r="DB176" s="256"/>
      <c r="DC176" s="256"/>
      <c r="DD176" s="256"/>
      <c r="DE176" s="256"/>
      <c r="DF176" s="256"/>
      <c r="DG176" s="256"/>
      <c r="DH176" s="256"/>
      <c r="DI176" s="256"/>
      <c r="DJ176" s="256"/>
      <c r="DK176" s="256"/>
      <c r="DL176" s="256"/>
      <c r="DM176" s="256"/>
      <c r="DN176" s="256"/>
      <c r="DO176" s="256"/>
      <c r="DP176" s="256"/>
      <c r="DQ176" s="256"/>
      <c r="DR176" s="256"/>
      <c r="DS176" s="256"/>
      <c r="DT176" s="256"/>
      <c r="DU176" s="256"/>
      <c r="DV176" s="256"/>
      <c r="DW176" s="256"/>
      <c r="DX176" s="256"/>
      <c r="DY176" s="256"/>
      <c r="DZ176" s="256"/>
      <c r="EA176" s="256"/>
      <c r="EB176" s="256"/>
      <c r="EC176" s="256"/>
      <c r="ED176" s="256"/>
      <c r="EE176" s="256"/>
      <c r="EF176" s="256"/>
      <c r="EG176" s="256"/>
      <c r="EH176" s="256"/>
      <c r="EI176" s="256"/>
      <c r="EJ176" s="256"/>
      <c r="EK176" s="256"/>
      <c r="EL176" s="256"/>
      <c r="EM176" s="256"/>
      <c r="EN176" s="256"/>
      <c r="EO176" s="256"/>
      <c r="EP176" s="256"/>
      <c r="EQ176" s="256"/>
      <c r="ER176" s="256"/>
      <c r="ES176" s="256"/>
      <c r="ET176" s="256"/>
      <c r="EU176" s="256"/>
      <c r="EV176" s="256"/>
      <c r="EW176" s="256"/>
      <c r="EX176" s="256"/>
      <c r="EY176" s="256"/>
      <c r="EZ176" s="256"/>
      <c r="FA176" s="256"/>
      <c r="FB176" s="256"/>
      <c r="FC176" s="256"/>
      <c r="FD176" s="256"/>
      <c r="FE176" s="256"/>
      <c r="FF176" s="256"/>
      <c r="FG176" s="256"/>
      <c r="FH176" s="256"/>
      <c r="FI176" s="256"/>
      <c r="FJ176" s="256"/>
      <c r="FK176" s="256"/>
      <c r="FL176" s="256"/>
      <c r="FM176" s="256"/>
      <c r="FN176" s="256"/>
      <c r="FO176" s="256"/>
      <c r="FP176" s="256"/>
      <c r="FQ176" s="256"/>
      <c r="FR176" s="256"/>
      <c r="FS176" s="256"/>
      <c r="FT176" s="256"/>
      <c r="FU176" s="256"/>
      <c r="FV176" s="256"/>
      <c r="FW176" s="256"/>
      <c r="FX176" s="256"/>
      <c r="FY176" s="256"/>
      <c r="FZ176" s="256"/>
      <c r="GA176" s="256"/>
      <c r="GB176" s="256"/>
      <c r="GC176" s="256"/>
      <c r="GD176" s="256"/>
      <c r="GE176" s="256"/>
      <c r="GF176" s="256"/>
    </row>
    <row r="177" spans="7:188" x14ac:dyDescent="0.25">
      <c r="G177" s="307"/>
      <c r="H177" s="307"/>
      <c r="I177" s="307"/>
      <c r="J177" s="307"/>
      <c r="K177" s="307"/>
      <c r="L177" s="307"/>
      <c r="M177" s="307"/>
      <c r="N177" s="307"/>
      <c r="O177" s="307"/>
      <c r="P177" s="307"/>
      <c r="Q177" s="307"/>
      <c r="R177" s="307"/>
      <c r="S177" s="307"/>
      <c r="T177" s="307"/>
      <c r="U177" s="307"/>
      <c r="V177" s="307"/>
      <c r="W177" s="307"/>
      <c r="X177" s="307"/>
      <c r="Y177" s="307"/>
      <c r="Z177" s="307"/>
      <c r="AA177" s="307"/>
      <c r="AB177" s="307"/>
      <c r="AC177" s="307"/>
      <c r="AD177" s="307"/>
      <c r="AE177" s="307"/>
      <c r="AF177" s="307"/>
      <c r="AG177" s="307"/>
      <c r="AH177" s="307"/>
      <c r="AI177" s="307"/>
      <c r="AJ177" s="307"/>
      <c r="AK177" s="307"/>
      <c r="AL177" s="307"/>
      <c r="AM177" s="307"/>
      <c r="AN177" s="307"/>
      <c r="AO177" s="307"/>
      <c r="AP177" s="307"/>
      <c r="AQ177" s="307"/>
      <c r="AR177" s="307"/>
      <c r="AS177" s="307"/>
      <c r="AT177" s="307"/>
      <c r="AU177" s="307"/>
      <c r="AV177" s="307"/>
      <c r="AW177" s="307"/>
      <c r="AX177" s="307"/>
      <c r="AY177" s="307"/>
      <c r="AZ177" s="307"/>
      <c r="BA177" s="307"/>
      <c r="BB177" s="307"/>
      <c r="BC177" s="307"/>
      <c r="BD177" s="307"/>
      <c r="BE177" s="307"/>
      <c r="BF177" s="307"/>
      <c r="BG177" s="307"/>
      <c r="BH177" s="307"/>
      <c r="BI177" s="307"/>
      <c r="BJ177" s="307"/>
      <c r="BK177" s="307"/>
      <c r="BL177" s="307"/>
      <c r="BM177" s="307"/>
      <c r="BN177" s="307"/>
      <c r="BO177" s="307"/>
      <c r="BP177" s="307"/>
      <c r="BQ177" s="307"/>
      <c r="BR177" s="307"/>
      <c r="BS177" s="307"/>
      <c r="BT177" s="307"/>
      <c r="BU177" s="307"/>
      <c r="BV177" s="307"/>
      <c r="BW177" s="307"/>
      <c r="BX177" s="307"/>
      <c r="BY177" s="307"/>
      <c r="BZ177" s="307"/>
      <c r="CA177" s="307"/>
      <c r="CB177" s="307"/>
      <c r="CC177" s="307"/>
      <c r="CD177" s="307"/>
      <c r="CE177" s="307"/>
      <c r="CF177" s="307"/>
      <c r="CG177" s="307"/>
      <c r="CH177" s="307"/>
      <c r="CI177" s="307"/>
      <c r="CJ177" s="307"/>
      <c r="CK177" s="307"/>
      <c r="CL177" s="307"/>
      <c r="CM177" s="307"/>
      <c r="CN177" s="307"/>
      <c r="CO177" s="307"/>
      <c r="CP177" s="307"/>
      <c r="CQ177" s="307"/>
      <c r="CR177" s="307"/>
      <c r="CS177" s="307"/>
      <c r="CT177" s="307"/>
      <c r="CU177" s="307"/>
      <c r="CV177" s="307"/>
      <c r="CW177" s="307"/>
      <c r="CX177" s="307"/>
      <c r="CY177" s="307"/>
      <c r="CZ177" s="307"/>
      <c r="DA177" s="307"/>
      <c r="DB177" s="307"/>
      <c r="DC177" s="307"/>
      <c r="DD177" s="307"/>
      <c r="DE177" s="307"/>
      <c r="DF177" s="307"/>
      <c r="DG177" s="307"/>
      <c r="DH177" s="307"/>
      <c r="DI177" s="307"/>
      <c r="DJ177" s="307"/>
      <c r="DK177" s="307"/>
      <c r="DL177" s="307"/>
      <c r="DM177" s="307"/>
      <c r="DN177" s="307"/>
      <c r="DO177" s="307"/>
      <c r="DP177" s="307"/>
      <c r="DQ177" s="307"/>
      <c r="DR177" s="307"/>
      <c r="DS177" s="307"/>
      <c r="DT177" s="307"/>
      <c r="DU177" s="307"/>
      <c r="DV177" s="307"/>
      <c r="DW177" s="307"/>
      <c r="DX177" s="307"/>
      <c r="DY177" s="307"/>
      <c r="DZ177" s="307"/>
      <c r="EA177" s="307"/>
      <c r="EB177" s="307"/>
      <c r="EC177" s="307"/>
      <c r="ED177" s="307"/>
      <c r="EE177" s="307"/>
      <c r="EF177" s="307"/>
      <c r="EG177" s="307"/>
      <c r="EH177" s="307"/>
      <c r="EI177" s="307"/>
      <c r="EJ177" s="307"/>
      <c r="EK177" s="307"/>
      <c r="EL177" s="307"/>
      <c r="EM177" s="307"/>
      <c r="EN177" s="307"/>
      <c r="EO177" s="307"/>
      <c r="EP177" s="307"/>
      <c r="EQ177" s="307"/>
      <c r="ER177" s="307"/>
      <c r="ES177" s="307"/>
      <c r="ET177" s="307"/>
      <c r="EU177" s="307"/>
      <c r="EV177" s="307"/>
      <c r="EW177" s="307"/>
      <c r="EX177" s="307"/>
      <c r="EY177" s="307"/>
      <c r="EZ177" s="307"/>
      <c r="FA177" s="307"/>
      <c r="FB177" s="307"/>
      <c r="FC177" s="307"/>
      <c r="FD177" s="307"/>
      <c r="FE177" s="307"/>
      <c r="FF177" s="307"/>
      <c r="FG177" s="307"/>
      <c r="FH177" s="307"/>
      <c r="FI177" s="307"/>
      <c r="FJ177" s="307"/>
      <c r="FK177" s="307"/>
      <c r="FL177" s="307"/>
      <c r="FM177" s="307"/>
      <c r="FN177" s="307"/>
      <c r="FO177" s="307"/>
      <c r="FP177" s="307"/>
      <c r="FQ177" s="307"/>
      <c r="FR177" s="307"/>
      <c r="FS177" s="307"/>
      <c r="FT177" s="307"/>
      <c r="FU177" s="307"/>
      <c r="FV177" s="307"/>
      <c r="FW177" s="307"/>
      <c r="FX177" s="307"/>
      <c r="FY177" s="307"/>
      <c r="FZ177" s="307"/>
      <c r="GA177" s="307"/>
      <c r="GB177" s="307"/>
      <c r="GC177" s="307"/>
      <c r="GD177" s="307"/>
      <c r="GE177" s="307"/>
      <c r="GF177" s="307"/>
    </row>
    <row r="178" spans="7:188" x14ac:dyDescent="0.25">
      <c r="G178" s="256"/>
      <c r="H178" s="256"/>
      <c r="I178" s="256"/>
      <c r="J178" s="256"/>
      <c r="K178" s="256"/>
      <c r="L178" s="256"/>
      <c r="M178" s="256"/>
      <c r="N178" s="256"/>
      <c r="O178" s="256"/>
      <c r="P178" s="256"/>
      <c r="Q178" s="256"/>
      <c r="R178" s="256"/>
      <c r="S178" s="256"/>
      <c r="T178" s="256"/>
      <c r="U178" s="256"/>
      <c r="V178" s="256"/>
      <c r="W178" s="256"/>
      <c r="X178" s="256"/>
      <c r="Y178" s="256"/>
      <c r="Z178" s="256"/>
      <c r="AA178" s="256"/>
      <c r="AB178" s="256"/>
      <c r="AC178" s="256"/>
      <c r="AD178" s="256"/>
      <c r="AE178" s="256"/>
      <c r="AF178" s="256"/>
      <c r="AG178" s="256"/>
      <c r="AH178" s="256"/>
      <c r="AI178" s="256"/>
      <c r="AJ178" s="256"/>
      <c r="AK178" s="256"/>
      <c r="AL178" s="256"/>
      <c r="AM178" s="256"/>
      <c r="AN178" s="256"/>
      <c r="AO178" s="256"/>
      <c r="AP178" s="256"/>
      <c r="AQ178" s="256"/>
      <c r="AR178" s="256"/>
      <c r="AS178" s="256"/>
      <c r="AT178" s="256"/>
      <c r="AU178" s="256"/>
      <c r="AV178" s="256"/>
      <c r="AW178" s="256"/>
      <c r="AX178" s="256"/>
      <c r="AY178" s="256"/>
      <c r="AZ178" s="256"/>
      <c r="BA178" s="256"/>
      <c r="BB178" s="256"/>
      <c r="BC178" s="256"/>
      <c r="BD178" s="256"/>
      <c r="BE178" s="256"/>
      <c r="BF178" s="256"/>
      <c r="BG178" s="256"/>
      <c r="BH178" s="256"/>
      <c r="BI178" s="256"/>
      <c r="BJ178" s="256"/>
      <c r="BK178" s="256"/>
      <c r="BL178" s="256"/>
      <c r="BM178" s="256"/>
      <c r="BN178" s="256"/>
      <c r="BO178" s="256"/>
      <c r="BP178" s="256"/>
      <c r="BQ178" s="256"/>
      <c r="BR178" s="256"/>
      <c r="BS178" s="256"/>
      <c r="BT178" s="256"/>
      <c r="BU178" s="256"/>
      <c r="BV178" s="256"/>
      <c r="BW178" s="256"/>
      <c r="BX178" s="256"/>
      <c r="BY178" s="256"/>
      <c r="BZ178" s="256"/>
      <c r="CA178" s="256"/>
      <c r="CB178" s="256"/>
      <c r="CC178" s="256"/>
      <c r="CD178" s="256"/>
      <c r="CE178" s="256"/>
      <c r="CF178" s="256"/>
      <c r="CG178" s="256"/>
      <c r="CH178" s="256"/>
      <c r="CI178" s="256"/>
      <c r="CJ178" s="256"/>
      <c r="CK178" s="256"/>
      <c r="CL178" s="256"/>
      <c r="CM178" s="256"/>
      <c r="CN178" s="256"/>
      <c r="CO178" s="256"/>
      <c r="CP178" s="256"/>
      <c r="CQ178" s="256"/>
      <c r="CR178" s="256"/>
      <c r="CS178" s="256"/>
      <c r="CT178" s="256"/>
      <c r="CU178" s="256"/>
      <c r="CV178" s="256"/>
      <c r="CW178" s="256"/>
      <c r="CX178" s="256"/>
      <c r="CY178" s="256"/>
      <c r="CZ178" s="256"/>
      <c r="DA178" s="256"/>
      <c r="DB178" s="256"/>
      <c r="DC178" s="256"/>
      <c r="DD178" s="256"/>
      <c r="DE178" s="256"/>
      <c r="DF178" s="256"/>
      <c r="DG178" s="256"/>
      <c r="DH178" s="256"/>
      <c r="DI178" s="256"/>
      <c r="DJ178" s="256"/>
      <c r="DK178" s="256"/>
      <c r="DL178" s="256"/>
      <c r="DM178" s="256"/>
      <c r="DN178" s="256"/>
      <c r="DO178" s="256"/>
      <c r="DP178" s="256"/>
      <c r="DQ178" s="256"/>
      <c r="DR178" s="256"/>
      <c r="DS178" s="256"/>
      <c r="DT178" s="256"/>
      <c r="DU178" s="256"/>
      <c r="DV178" s="256"/>
      <c r="DW178" s="256"/>
      <c r="DX178" s="256"/>
      <c r="DY178" s="256"/>
      <c r="DZ178" s="256"/>
      <c r="EA178" s="256"/>
      <c r="EB178" s="256"/>
      <c r="EC178" s="256"/>
      <c r="ED178" s="256"/>
      <c r="EE178" s="256"/>
      <c r="EF178" s="256"/>
      <c r="EG178" s="256"/>
      <c r="EH178" s="256"/>
      <c r="EI178" s="256"/>
      <c r="EJ178" s="256"/>
      <c r="EK178" s="256"/>
      <c r="EL178" s="256"/>
      <c r="EM178" s="256"/>
      <c r="EN178" s="256"/>
      <c r="EO178" s="256"/>
      <c r="EP178" s="256"/>
      <c r="EQ178" s="256"/>
      <c r="ER178" s="256"/>
      <c r="ES178" s="256"/>
      <c r="ET178" s="256"/>
      <c r="EU178" s="256"/>
      <c r="EV178" s="256"/>
      <c r="EW178" s="256"/>
      <c r="EX178" s="256"/>
      <c r="EY178" s="256"/>
      <c r="EZ178" s="256"/>
      <c r="FA178" s="256"/>
      <c r="FB178" s="256"/>
      <c r="FC178" s="256"/>
      <c r="FD178" s="256"/>
      <c r="FE178" s="256"/>
      <c r="FF178" s="256"/>
      <c r="FG178" s="256"/>
      <c r="FH178" s="256"/>
      <c r="FI178" s="256"/>
      <c r="FJ178" s="256"/>
      <c r="FK178" s="256"/>
      <c r="FL178" s="256"/>
      <c r="FM178" s="256"/>
      <c r="FN178" s="256"/>
      <c r="FO178" s="256"/>
      <c r="FP178" s="256"/>
      <c r="FQ178" s="256"/>
      <c r="FR178" s="256"/>
      <c r="FS178" s="256"/>
      <c r="FT178" s="256"/>
      <c r="FU178" s="256"/>
      <c r="FV178" s="256"/>
      <c r="FW178" s="256"/>
      <c r="FX178" s="256"/>
      <c r="FY178" s="256"/>
      <c r="FZ178" s="256"/>
      <c r="GA178" s="256"/>
      <c r="GB178" s="256"/>
      <c r="GC178" s="256"/>
      <c r="GD178" s="256"/>
      <c r="GE178" s="256"/>
      <c r="GF178" s="256"/>
    </row>
    <row r="179" spans="7:188" x14ac:dyDescent="0.25">
      <c r="G179" s="307"/>
      <c r="H179" s="307"/>
      <c r="I179" s="307"/>
      <c r="J179" s="307"/>
      <c r="K179" s="307"/>
      <c r="L179" s="307"/>
      <c r="M179" s="307"/>
      <c r="N179" s="307"/>
      <c r="O179" s="307"/>
      <c r="P179" s="307"/>
      <c r="Q179" s="307"/>
      <c r="R179" s="307"/>
      <c r="S179" s="307"/>
      <c r="T179" s="307"/>
      <c r="U179" s="307"/>
      <c r="V179" s="307"/>
      <c r="W179" s="307"/>
      <c r="X179" s="307"/>
      <c r="Y179" s="307"/>
      <c r="Z179" s="307"/>
      <c r="AA179" s="307"/>
      <c r="AB179" s="307"/>
      <c r="AC179" s="307"/>
      <c r="AD179" s="307"/>
      <c r="AE179" s="307"/>
      <c r="AF179" s="307"/>
      <c r="AG179" s="307"/>
      <c r="AH179" s="307"/>
      <c r="AI179" s="307"/>
      <c r="AJ179" s="307"/>
      <c r="AK179" s="307"/>
      <c r="AL179" s="307"/>
      <c r="AM179" s="307"/>
      <c r="AN179" s="307"/>
      <c r="AO179" s="307"/>
      <c r="AP179" s="307"/>
      <c r="AQ179" s="307"/>
      <c r="AR179" s="307"/>
      <c r="AS179" s="307"/>
      <c r="AT179" s="307"/>
      <c r="AU179" s="307"/>
      <c r="AV179" s="307"/>
      <c r="AW179" s="307"/>
      <c r="AX179" s="307"/>
      <c r="AY179" s="307"/>
      <c r="AZ179" s="307"/>
      <c r="BA179" s="307"/>
      <c r="BB179" s="307"/>
      <c r="BC179" s="307"/>
      <c r="BD179" s="307"/>
      <c r="BE179" s="307"/>
      <c r="BF179" s="307"/>
      <c r="BG179" s="307"/>
      <c r="BH179" s="307"/>
      <c r="BI179" s="307"/>
      <c r="BJ179" s="307"/>
      <c r="BK179" s="307"/>
      <c r="BL179" s="307"/>
      <c r="BM179" s="307"/>
      <c r="BN179" s="307"/>
      <c r="BO179" s="307"/>
      <c r="BP179" s="307"/>
      <c r="BQ179" s="307"/>
      <c r="BR179" s="307"/>
      <c r="BS179" s="307"/>
      <c r="BT179" s="307"/>
      <c r="BU179" s="307"/>
      <c r="BV179" s="307"/>
      <c r="BW179" s="307"/>
      <c r="BX179" s="307"/>
      <c r="BY179" s="307"/>
      <c r="BZ179" s="307"/>
      <c r="CA179" s="307"/>
      <c r="CB179" s="307"/>
      <c r="CC179" s="307"/>
      <c r="CD179" s="307"/>
      <c r="CE179" s="307"/>
      <c r="CF179" s="307"/>
      <c r="CG179" s="307"/>
      <c r="CH179" s="307"/>
      <c r="CI179" s="307"/>
      <c r="CJ179" s="307"/>
      <c r="CK179" s="307"/>
      <c r="CL179" s="307"/>
      <c r="CM179" s="307"/>
      <c r="CN179" s="307"/>
      <c r="CO179" s="307"/>
      <c r="CP179" s="307"/>
      <c r="CQ179" s="307"/>
      <c r="CR179" s="307"/>
      <c r="CS179" s="307"/>
      <c r="CT179" s="307"/>
      <c r="CU179" s="307"/>
      <c r="CV179" s="307"/>
      <c r="CW179" s="307"/>
      <c r="CX179" s="307"/>
      <c r="CY179" s="307"/>
      <c r="CZ179" s="307"/>
      <c r="DA179" s="307"/>
      <c r="DB179" s="307"/>
      <c r="DC179" s="307"/>
      <c r="DD179" s="307"/>
      <c r="DE179" s="307"/>
      <c r="DF179" s="307"/>
      <c r="DG179" s="307"/>
      <c r="DH179" s="307"/>
      <c r="DI179" s="307"/>
      <c r="DJ179" s="307"/>
      <c r="DK179" s="307"/>
      <c r="DL179" s="307"/>
      <c r="DM179" s="307"/>
      <c r="DN179" s="307"/>
      <c r="DO179" s="307"/>
      <c r="DP179" s="307"/>
      <c r="DQ179" s="307"/>
      <c r="DR179" s="307"/>
      <c r="DS179" s="307"/>
      <c r="DT179" s="307"/>
      <c r="DU179" s="307"/>
      <c r="DV179" s="307"/>
      <c r="DW179" s="307"/>
      <c r="DX179" s="307"/>
      <c r="DY179" s="307"/>
      <c r="DZ179" s="307"/>
      <c r="EA179" s="307"/>
      <c r="EB179" s="307"/>
      <c r="EC179" s="307"/>
      <c r="ED179" s="307"/>
      <c r="EE179" s="307"/>
      <c r="EF179" s="307"/>
      <c r="EG179" s="307"/>
      <c r="EH179" s="307"/>
      <c r="EI179" s="307"/>
      <c r="EJ179" s="307"/>
      <c r="EK179" s="307"/>
      <c r="EL179" s="307"/>
      <c r="EM179" s="307"/>
      <c r="EN179" s="307"/>
      <c r="EO179" s="307"/>
      <c r="EP179" s="307"/>
      <c r="EQ179" s="307"/>
      <c r="ER179" s="307"/>
      <c r="ES179" s="307"/>
      <c r="ET179" s="307"/>
      <c r="EU179" s="307"/>
      <c r="EV179" s="307"/>
      <c r="EW179" s="307"/>
      <c r="EX179" s="307"/>
      <c r="EY179" s="307"/>
      <c r="EZ179" s="307"/>
      <c r="FA179" s="307"/>
      <c r="FB179" s="307"/>
      <c r="FC179" s="307"/>
      <c r="FD179" s="307"/>
      <c r="FE179" s="307"/>
      <c r="FF179" s="307"/>
      <c r="FG179" s="307"/>
      <c r="FH179" s="307"/>
      <c r="FI179" s="307"/>
      <c r="FJ179" s="307"/>
      <c r="FK179" s="307"/>
      <c r="FL179" s="307"/>
      <c r="FM179" s="307"/>
      <c r="FN179" s="307"/>
      <c r="FO179" s="307"/>
      <c r="FP179" s="307"/>
      <c r="FQ179" s="307"/>
      <c r="FR179" s="307"/>
      <c r="FS179" s="307"/>
      <c r="FT179" s="307"/>
      <c r="FU179" s="307"/>
      <c r="FV179" s="307"/>
      <c r="FW179" s="307"/>
      <c r="FX179" s="307"/>
      <c r="FY179" s="307"/>
      <c r="FZ179" s="307"/>
      <c r="GA179" s="307"/>
      <c r="GB179" s="307"/>
      <c r="GC179" s="307"/>
      <c r="GD179" s="307"/>
      <c r="GE179" s="307"/>
      <c r="GF179" s="307"/>
    </row>
    <row r="180" spans="7:188" x14ac:dyDescent="0.25">
      <c r="G180" s="256"/>
      <c r="H180" s="256"/>
      <c r="I180" s="256"/>
      <c r="J180" s="256"/>
      <c r="K180" s="256"/>
      <c r="L180" s="256"/>
      <c r="M180" s="256"/>
      <c r="N180" s="256"/>
      <c r="O180" s="256"/>
      <c r="P180" s="256"/>
      <c r="Q180" s="256"/>
      <c r="R180" s="256"/>
      <c r="S180" s="256"/>
      <c r="T180" s="256"/>
      <c r="U180" s="256"/>
      <c r="V180" s="256"/>
      <c r="W180" s="256"/>
      <c r="X180" s="256"/>
      <c r="Y180" s="256"/>
      <c r="Z180" s="256"/>
      <c r="AA180" s="256"/>
      <c r="AB180" s="256"/>
      <c r="AC180" s="256"/>
      <c r="AD180" s="256"/>
      <c r="AE180" s="256"/>
      <c r="AF180" s="256"/>
      <c r="AG180" s="256"/>
      <c r="AH180" s="256"/>
      <c r="AI180" s="256"/>
      <c r="AJ180" s="256"/>
      <c r="AK180" s="256"/>
      <c r="AL180" s="256"/>
      <c r="AM180" s="256"/>
      <c r="AN180" s="256"/>
      <c r="AO180" s="256"/>
      <c r="AP180" s="256"/>
      <c r="AQ180" s="256"/>
      <c r="AR180" s="256"/>
      <c r="AS180" s="256"/>
      <c r="AT180" s="256"/>
      <c r="AU180" s="256"/>
      <c r="AV180" s="256"/>
      <c r="AW180" s="256"/>
      <c r="AX180" s="256"/>
      <c r="AY180" s="256"/>
      <c r="AZ180" s="256"/>
      <c r="BA180" s="256"/>
      <c r="BB180" s="256"/>
      <c r="BC180" s="256"/>
      <c r="BD180" s="256"/>
      <c r="BE180" s="256"/>
      <c r="BF180" s="256"/>
      <c r="BG180" s="256"/>
      <c r="BH180" s="256"/>
      <c r="BI180" s="256"/>
      <c r="BJ180" s="256"/>
      <c r="BK180" s="256"/>
      <c r="BL180" s="256"/>
      <c r="BM180" s="256"/>
      <c r="BN180" s="256"/>
      <c r="BO180" s="256"/>
      <c r="BP180" s="256"/>
      <c r="BQ180" s="256"/>
      <c r="BR180" s="256"/>
      <c r="BS180" s="256"/>
      <c r="BT180" s="256"/>
      <c r="BU180" s="256"/>
      <c r="BV180" s="256"/>
      <c r="BW180" s="256"/>
      <c r="BX180" s="256"/>
      <c r="BY180" s="256"/>
      <c r="BZ180" s="256"/>
      <c r="CA180" s="256"/>
      <c r="CB180" s="256"/>
      <c r="CC180" s="256"/>
      <c r="CD180" s="256"/>
      <c r="CE180" s="256"/>
      <c r="CF180" s="256"/>
      <c r="CG180" s="256"/>
      <c r="CH180" s="256"/>
      <c r="CI180" s="256"/>
      <c r="CJ180" s="256"/>
      <c r="CK180" s="256"/>
      <c r="CL180" s="256"/>
      <c r="CM180" s="256"/>
      <c r="CN180" s="256"/>
      <c r="CO180" s="256"/>
      <c r="CP180" s="256"/>
      <c r="CQ180" s="256"/>
      <c r="CR180" s="256"/>
      <c r="CS180" s="256"/>
      <c r="CT180" s="256"/>
      <c r="CU180" s="256"/>
      <c r="CV180" s="256"/>
      <c r="CW180" s="256"/>
      <c r="CX180" s="256"/>
      <c r="CY180" s="256"/>
      <c r="CZ180" s="256"/>
      <c r="DA180" s="256"/>
      <c r="DB180" s="256"/>
      <c r="DC180" s="256"/>
      <c r="DD180" s="256"/>
      <c r="DE180" s="256"/>
      <c r="DF180" s="256"/>
      <c r="DG180" s="256"/>
      <c r="DH180" s="256"/>
      <c r="DI180" s="256"/>
      <c r="DJ180" s="256"/>
      <c r="DK180" s="256"/>
      <c r="DL180" s="256"/>
      <c r="DM180" s="256"/>
      <c r="DN180" s="256"/>
      <c r="DO180" s="256"/>
      <c r="DP180" s="256"/>
      <c r="DQ180" s="256"/>
      <c r="DR180" s="256"/>
      <c r="DS180" s="256"/>
      <c r="DT180" s="256"/>
      <c r="DU180" s="256"/>
      <c r="DV180" s="256"/>
      <c r="DW180" s="256"/>
      <c r="DX180" s="256"/>
      <c r="DY180" s="256"/>
      <c r="DZ180" s="256"/>
      <c r="EA180" s="256"/>
      <c r="EB180" s="256"/>
      <c r="EC180" s="256"/>
      <c r="ED180" s="256"/>
      <c r="EE180" s="256"/>
      <c r="EF180" s="256"/>
      <c r="EG180" s="256"/>
      <c r="EH180" s="256"/>
      <c r="EI180" s="256"/>
      <c r="EJ180" s="256"/>
      <c r="EK180" s="256"/>
      <c r="EL180" s="256"/>
      <c r="EM180" s="256"/>
      <c r="EN180" s="256"/>
      <c r="EO180" s="256"/>
      <c r="EP180" s="256"/>
      <c r="EQ180" s="256"/>
      <c r="ER180" s="256"/>
      <c r="ES180" s="256"/>
      <c r="ET180" s="256"/>
      <c r="EU180" s="256"/>
      <c r="EV180" s="256"/>
      <c r="EW180" s="256"/>
      <c r="EX180" s="256"/>
      <c r="EY180" s="256"/>
      <c r="EZ180" s="256"/>
      <c r="FA180" s="256"/>
      <c r="FB180" s="256"/>
      <c r="FC180" s="256"/>
      <c r="FD180" s="256"/>
      <c r="FE180" s="256"/>
      <c r="FF180" s="256"/>
      <c r="FG180" s="256"/>
      <c r="FH180" s="256"/>
      <c r="FI180" s="256"/>
      <c r="FJ180" s="256"/>
      <c r="FK180" s="256"/>
      <c r="FL180" s="256"/>
      <c r="FM180" s="256"/>
      <c r="FN180" s="256"/>
      <c r="FO180" s="256"/>
      <c r="FP180" s="256"/>
      <c r="FQ180" s="256"/>
      <c r="FR180" s="256"/>
      <c r="FS180" s="256"/>
      <c r="FT180" s="256"/>
      <c r="FU180" s="256"/>
      <c r="FV180" s="256"/>
      <c r="FW180" s="256"/>
      <c r="FX180" s="256"/>
      <c r="FY180" s="256"/>
      <c r="FZ180" s="256"/>
      <c r="GA180" s="256"/>
      <c r="GB180" s="256"/>
      <c r="GC180" s="256"/>
      <c r="GD180" s="256"/>
      <c r="GE180" s="256"/>
      <c r="GF180" s="256"/>
    </row>
    <row r="181" spans="7:188" x14ac:dyDescent="0.25">
      <c r="G181" s="307"/>
      <c r="H181" s="307"/>
      <c r="I181" s="307"/>
      <c r="J181" s="307"/>
      <c r="K181" s="307"/>
      <c r="L181" s="307"/>
      <c r="M181" s="307"/>
      <c r="N181" s="307"/>
      <c r="O181" s="307"/>
      <c r="P181" s="307"/>
      <c r="Q181" s="307"/>
      <c r="R181" s="307"/>
      <c r="S181" s="307"/>
      <c r="T181" s="307"/>
      <c r="U181" s="307"/>
      <c r="V181" s="307"/>
      <c r="W181" s="307"/>
      <c r="X181" s="307"/>
      <c r="Y181" s="307"/>
      <c r="Z181" s="307"/>
      <c r="AA181" s="307"/>
      <c r="AB181" s="307"/>
      <c r="AC181" s="307"/>
      <c r="AD181" s="307"/>
      <c r="AE181" s="307"/>
      <c r="AF181" s="307"/>
      <c r="AG181" s="307"/>
      <c r="AH181" s="307"/>
      <c r="AI181" s="307"/>
      <c r="AJ181" s="307"/>
      <c r="AK181" s="307"/>
      <c r="AL181" s="307"/>
      <c r="AM181" s="307"/>
      <c r="AN181" s="307"/>
      <c r="AO181" s="307"/>
      <c r="AP181" s="307"/>
      <c r="AQ181" s="307"/>
      <c r="AR181" s="307"/>
      <c r="AS181" s="307"/>
      <c r="AT181" s="307"/>
      <c r="AU181" s="307"/>
      <c r="AV181" s="307"/>
      <c r="AW181" s="307"/>
      <c r="AX181" s="307"/>
      <c r="AY181" s="307"/>
      <c r="AZ181" s="307"/>
      <c r="BA181" s="307"/>
      <c r="BB181" s="307"/>
      <c r="BC181" s="307"/>
      <c r="BD181" s="307"/>
      <c r="BE181" s="307"/>
      <c r="BF181" s="307"/>
      <c r="BG181" s="307"/>
      <c r="BH181" s="307"/>
      <c r="BI181" s="307"/>
      <c r="BJ181" s="307"/>
      <c r="BK181" s="307"/>
      <c r="BL181" s="307"/>
      <c r="BM181" s="307"/>
      <c r="BN181" s="307"/>
      <c r="BO181" s="307"/>
      <c r="BP181" s="307"/>
      <c r="BQ181" s="307"/>
      <c r="BR181" s="307"/>
      <c r="BS181" s="307"/>
      <c r="BT181" s="307"/>
      <c r="BU181" s="307"/>
      <c r="BV181" s="307"/>
      <c r="BW181" s="307"/>
      <c r="BX181" s="307"/>
      <c r="BY181" s="307"/>
      <c r="BZ181" s="307"/>
      <c r="CA181" s="307"/>
      <c r="CB181" s="307"/>
      <c r="CC181" s="307"/>
      <c r="CD181" s="307"/>
      <c r="CE181" s="307"/>
      <c r="CF181" s="307"/>
      <c r="CG181" s="307"/>
      <c r="CH181" s="307"/>
      <c r="CI181" s="307"/>
      <c r="CJ181" s="307"/>
      <c r="CK181" s="307"/>
      <c r="CL181" s="307"/>
      <c r="CM181" s="307"/>
      <c r="CN181" s="307"/>
      <c r="CO181" s="307"/>
      <c r="CP181" s="307"/>
      <c r="CQ181" s="307"/>
      <c r="CR181" s="307"/>
      <c r="CS181" s="307"/>
      <c r="CT181" s="307"/>
      <c r="CU181" s="307"/>
      <c r="CV181" s="307"/>
      <c r="CW181" s="307"/>
      <c r="CX181" s="307"/>
      <c r="CY181" s="307"/>
      <c r="CZ181" s="307"/>
      <c r="DA181" s="307"/>
      <c r="DB181" s="307"/>
      <c r="DC181" s="307"/>
      <c r="DD181" s="307"/>
      <c r="DE181" s="307"/>
      <c r="DF181" s="307"/>
      <c r="DG181" s="307"/>
      <c r="DH181" s="307"/>
      <c r="DI181" s="307"/>
      <c r="DJ181" s="307"/>
      <c r="DK181" s="307"/>
      <c r="DL181" s="307"/>
      <c r="DM181" s="307"/>
      <c r="DN181" s="307"/>
      <c r="DO181" s="307"/>
      <c r="DP181" s="307"/>
      <c r="DQ181" s="307"/>
      <c r="DR181" s="307"/>
      <c r="DS181" s="307"/>
      <c r="DT181" s="307"/>
      <c r="DU181" s="307"/>
      <c r="DV181" s="307"/>
      <c r="DW181" s="307"/>
      <c r="DX181" s="307"/>
      <c r="DY181" s="307"/>
      <c r="DZ181" s="307"/>
      <c r="EA181" s="307"/>
      <c r="EB181" s="307"/>
      <c r="EC181" s="307"/>
      <c r="ED181" s="307"/>
      <c r="EE181" s="307"/>
      <c r="EF181" s="307"/>
      <c r="EG181" s="307"/>
      <c r="EH181" s="307"/>
      <c r="EI181" s="307"/>
      <c r="EJ181" s="307"/>
      <c r="EK181" s="307"/>
      <c r="EL181" s="307"/>
      <c r="EM181" s="307"/>
      <c r="EN181" s="307"/>
      <c r="EO181" s="307"/>
      <c r="EP181" s="307"/>
      <c r="EQ181" s="307"/>
      <c r="ER181" s="307"/>
      <c r="ES181" s="307"/>
      <c r="ET181" s="307"/>
      <c r="EU181" s="307"/>
      <c r="EV181" s="307"/>
      <c r="EW181" s="307"/>
      <c r="EX181" s="307"/>
      <c r="EY181" s="307"/>
      <c r="EZ181" s="307"/>
      <c r="FA181" s="307"/>
      <c r="FB181" s="307"/>
      <c r="FC181" s="307"/>
      <c r="FD181" s="307"/>
      <c r="FE181" s="307"/>
      <c r="FF181" s="307"/>
      <c r="FG181" s="307"/>
      <c r="FH181" s="307"/>
      <c r="FI181" s="307"/>
      <c r="FJ181" s="307"/>
      <c r="FK181" s="307"/>
      <c r="FL181" s="307"/>
      <c r="FM181" s="307"/>
      <c r="FN181" s="307"/>
      <c r="FO181" s="307"/>
      <c r="FP181" s="307"/>
      <c r="FQ181" s="307"/>
      <c r="FR181" s="307"/>
      <c r="FS181" s="307"/>
      <c r="FT181" s="307"/>
      <c r="FU181" s="307"/>
      <c r="FV181" s="307"/>
      <c r="FW181" s="307"/>
      <c r="FX181" s="307"/>
      <c r="FY181" s="307"/>
      <c r="FZ181" s="307"/>
      <c r="GA181" s="307"/>
      <c r="GB181" s="307"/>
      <c r="GC181" s="307"/>
      <c r="GD181" s="307"/>
      <c r="GE181" s="307"/>
      <c r="GF181" s="307"/>
    </row>
    <row r="182" spans="7:188" x14ac:dyDescent="0.25">
      <c r="G182" s="256"/>
      <c r="H182" s="256"/>
      <c r="I182" s="256"/>
      <c r="J182" s="256"/>
      <c r="K182" s="256"/>
      <c r="L182" s="256"/>
      <c r="M182" s="256"/>
      <c r="N182" s="256"/>
      <c r="O182" s="256"/>
      <c r="P182" s="256"/>
      <c r="Q182" s="256"/>
      <c r="R182" s="256"/>
      <c r="S182" s="256"/>
      <c r="T182" s="256"/>
      <c r="U182" s="256"/>
      <c r="V182" s="256"/>
      <c r="W182" s="256"/>
      <c r="X182" s="256"/>
      <c r="Y182" s="256"/>
      <c r="Z182" s="256"/>
      <c r="AA182" s="256"/>
      <c r="AB182" s="256"/>
      <c r="AC182" s="256"/>
      <c r="AD182" s="256"/>
      <c r="AE182" s="256"/>
      <c r="AF182" s="256"/>
      <c r="AG182" s="256"/>
      <c r="AH182" s="256"/>
      <c r="AI182" s="256"/>
      <c r="AJ182" s="256"/>
      <c r="AK182" s="256"/>
      <c r="AL182" s="256"/>
      <c r="AM182" s="256"/>
      <c r="AN182" s="256"/>
      <c r="AO182" s="256"/>
      <c r="AP182" s="256"/>
      <c r="AQ182" s="256"/>
      <c r="AR182" s="256"/>
      <c r="AS182" s="256"/>
      <c r="AT182" s="256"/>
      <c r="AU182" s="256"/>
      <c r="AV182" s="256"/>
      <c r="AW182" s="256"/>
      <c r="AX182" s="256"/>
      <c r="AY182" s="256"/>
      <c r="AZ182" s="256"/>
      <c r="BA182" s="256"/>
      <c r="BB182" s="256"/>
      <c r="BC182" s="256"/>
      <c r="BD182" s="256"/>
      <c r="BE182" s="256"/>
      <c r="BF182" s="256"/>
      <c r="BG182" s="256"/>
      <c r="BH182" s="256"/>
      <c r="BI182" s="256"/>
      <c r="BJ182" s="256"/>
      <c r="BK182" s="256"/>
      <c r="BL182" s="256"/>
      <c r="BM182" s="256"/>
      <c r="BN182" s="256"/>
      <c r="BO182" s="256"/>
      <c r="BP182" s="256"/>
      <c r="BQ182" s="256"/>
      <c r="BR182" s="256"/>
      <c r="BS182" s="256"/>
      <c r="BT182" s="256"/>
      <c r="BU182" s="256"/>
      <c r="BV182" s="256"/>
      <c r="BW182" s="256"/>
      <c r="BX182" s="256"/>
      <c r="BY182" s="256"/>
      <c r="BZ182" s="256"/>
      <c r="CA182" s="256"/>
      <c r="CB182" s="256"/>
      <c r="CC182" s="256"/>
      <c r="CD182" s="256"/>
      <c r="CE182" s="256"/>
      <c r="CF182" s="256"/>
      <c r="CG182" s="256"/>
      <c r="CH182" s="256"/>
      <c r="CI182" s="256"/>
      <c r="CJ182" s="256"/>
      <c r="CK182" s="256"/>
      <c r="CL182" s="256"/>
      <c r="CM182" s="256"/>
      <c r="CN182" s="256"/>
      <c r="CO182" s="256"/>
      <c r="CP182" s="256"/>
      <c r="CQ182" s="256"/>
      <c r="CR182" s="256"/>
      <c r="CS182" s="256"/>
      <c r="CT182" s="256"/>
      <c r="CU182" s="256"/>
      <c r="CV182" s="256"/>
      <c r="CW182" s="256"/>
      <c r="CX182" s="256"/>
      <c r="CY182" s="256"/>
      <c r="CZ182" s="256"/>
      <c r="DA182" s="256"/>
      <c r="DB182" s="256"/>
      <c r="DC182" s="256"/>
      <c r="DD182" s="256"/>
      <c r="DE182" s="256"/>
      <c r="DF182" s="256"/>
      <c r="DG182" s="256"/>
      <c r="DH182" s="256"/>
      <c r="DI182" s="256"/>
      <c r="DJ182" s="256"/>
      <c r="DK182" s="256"/>
      <c r="DL182" s="256"/>
      <c r="DM182" s="256"/>
      <c r="DN182" s="256"/>
      <c r="DO182" s="256"/>
      <c r="DP182" s="256"/>
      <c r="DQ182" s="256"/>
      <c r="DR182" s="256"/>
      <c r="DS182" s="256"/>
      <c r="DT182" s="256"/>
      <c r="DU182" s="256"/>
      <c r="DV182" s="256"/>
      <c r="DW182" s="256"/>
      <c r="DX182" s="256"/>
      <c r="DY182" s="256"/>
      <c r="DZ182" s="256"/>
      <c r="EA182" s="256"/>
      <c r="EB182" s="256"/>
      <c r="EC182" s="256"/>
      <c r="ED182" s="256"/>
      <c r="EE182" s="256"/>
      <c r="EF182" s="256"/>
      <c r="EG182" s="256"/>
      <c r="EH182" s="256"/>
      <c r="EI182" s="256"/>
      <c r="EJ182" s="256"/>
      <c r="EK182" s="256"/>
      <c r="EL182" s="256"/>
      <c r="EM182" s="256"/>
      <c r="EN182" s="256"/>
      <c r="EO182" s="256"/>
      <c r="EP182" s="256"/>
      <c r="EQ182" s="256"/>
      <c r="ER182" s="256"/>
      <c r="ES182" s="256"/>
      <c r="ET182" s="256"/>
      <c r="EU182" s="256"/>
      <c r="EV182" s="256"/>
      <c r="EW182" s="256"/>
      <c r="EX182" s="256"/>
      <c r="EY182" s="256"/>
      <c r="EZ182" s="256"/>
      <c r="FA182" s="256"/>
      <c r="FB182" s="256"/>
      <c r="FC182" s="256"/>
      <c r="FD182" s="256"/>
      <c r="FE182" s="256"/>
      <c r="FF182" s="256"/>
      <c r="FG182" s="256"/>
      <c r="FH182" s="256"/>
      <c r="FI182" s="256"/>
      <c r="FJ182" s="256"/>
      <c r="FK182" s="256"/>
      <c r="FL182" s="256"/>
      <c r="FM182" s="256"/>
      <c r="FN182" s="256"/>
      <c r="FO182" s="256"/>
      <c r="FP182" s="256"/>
      <c r="FQ182" s="256"/>
      <c r="FR182" s="256"/>
      <c r="FS182" s="256"/>
      <c r="FT182" s="256"/>
      <c r="FU182" s="256"/>
      <c r="FV182" s="256"/>
      <c r="FW182" s="256"/>
      <c r="FX182" s="256"/>
      <c r="FY182" s="256"/>
      <c r="FZ182" s="256"/>
      <c r="GA182" s="256"/>
      <c r="GB182" s="256"/>
      <c r="GC182" s="256"/>
      <c r="GD182" s="256"/>
      <c r="GE182" s="256"/>
      <c r="GF182" s="256"/>
    </row>
    <row r="183" spans="7:188" x14ac:dyDescent="0.25">
      <c r="G183" s="307"/>
      <c r="H183" s="307"/>
      <c r="I183" s="307"/>
      <c r="J183" s="307"/>
      <c r="K183" s="307"/>
      <c r="L183" s="307"/>
      <c r="M183" s="307"/>
      <c r="N183" s="307"/>
      <c r="O183" s="307"/>
      <c r="P183" s="307"/>
      <c r="Q183" s="307"/>
      <c r="R183" s="307"/>
      <c r="S183" s="307"/>
      <c r="T183" s="307"/>
      <c r="U183" s="307"/>
      <c r="V183" s="307"/>
      <c r="W183" s="307"/>
      <c r="X183" s="307"/>
      <c r="Y183" s="307"/>
      <c r="Z183" s="307"/>
      <c r="AA183" s="307"/>
      <c r="AB183" s="307"/>
      <c r="AC183" s="307"/>
      <c r="AD183" s="307"/>
      <c r="AE183" s="307"/>
      <c r="AF183" s="307"/>
      <c r="AG183" s="307"/>
      <c r="AH183" s="307"/>
      <c r="AI183" s="307"/>
      <c r="AJ183" s="307"/>
      <c r="AK183" s="307"/>
      <c r="AL183" s="307"/>
      <c r="AM183" s="307"/>
      <c r="AN183" s="307"/>
      <c r="AO183" s="307"/>
      <c r="AP183" s="307"/>
      <c r="AQ183" s="307"/>
      <c r="AR183" s="307"/>
      <c r="AS183" s="307"/>
      <c r="AT183" s="307"/>
      <c r="AU183" s="307"/>
      <c r="AV183" s="307"/>
      <c r="AW183" s="307"/>
      <c r="AX183" s="307"/>
      <c r="AY183" s="307"/>
      <c r="AZ183" s="307"/>
      <c r="BA183" s="307"/>
      <c r="BB183" s="307"/>
      <c r="BC183" s="307"/>
      <c r="BD183" s="307"/>
      <c r="BE183" s="307"/>
      <c r="BF183" s="307"/>
      <c r="BG183" s="307"/>
      <c r="BH183" s="307"/>
      <c r="BI183" s="307"/>
      <c r="BJ183" s="307"/>
      <c r="BK183" s="307"/>
      <c r="BL183" s="307"/>
      <c r="BM183" s="307"/>
      <c r="BN183" s="307"/>
      <c r="BO183" s="307"/>
      <c r="BP183" s="307"/>
      <c r="BQ183" s="307"/>
      <c r="BR183" s="307"/>
      <c r="BS183" s="307"/>
      <c r="BT183" s="307"/>
      <c r="BU183" s="307"/>
      <c r="BV183" s="307"/>
      <c r="BW183" s="307"/>
      <c r="BX183" s="307"/>
      <c r="BY183" s="307"/>
      <c r="BZ183" s="307"/>
      <c r="CA183" s="307"/>
      <c r="CB183" s="307"/>
      <c r="CC183" s="307"/>
      <c r="CD183" s="307"/>
      <c r="CE183" s="307"/>
      <c r="CF183" s="307"/>
      <c r="CG183" s="307"/>
      <c r="CH183" s="307"/>
      <c r="CI183" s="307"/>
      <c r="CJ183" s="307"/>
      <c r="CK183" s="307"/>
      <c r="CL183" s="307"/>
      <c r="CM183" s="307"/>
      <c r="CN183" s="307"/>
      <c r="CO183" s="307"/>
      <c r="CP183" s="307"/>
      <c r="CQ183" s="307"/>
      <c r="CR183" s="307"/>
      <c r="CS183" s="307"/>
      <c r="CT183" s="307"/>
      <c r="CU183" s="307"/>
      <c r="CV183" s="307"/>
      <c r="CW183" s="307"/>
      <c r="CX183" s="307"/>
      <c r="CY183" s="307"/>
      <c r="CZ183" s="307"/>
      <c r="DA183" s="307"/>
      <c r="DB183" s="307"/>
      <c r="DC183" s="307"/>
      <c r="DD183" s="307"/>
      <c r="DE183" s="307"/>
      <c r="DF183" s="307"/>
      <c r="DG183" s="307"/>
      <c r="DH183" s="307"/>
      <c r="DI183" s="307"/>
      <c r="DJ183" s="307"/>
      <c r="DK183" s="307"/>
      <c r="DL183" s="307"/>
      <c r="DM183" s="307"/>
      <c r="DN183" s="307"/>
      <c r="DO183" s="307"/>
      <c r="DP183" s="307"/>
      <c r="DQ183" s="307"/>
      <c r="DR183" s="307"/>
      <c r="DS183" s="307"/>
      <c r="DT183" s="307"/>
      <c r="DU183" s="307"/>
      <c r="DV183" s="307"/>
      <c r="DW183" s="307"/>
      <c r="DX183" s="307"/>
      <c r="DY183" s="307"/>
      <c r="DZ183" s="307"/>
      <c r="EA183" s="307"/>
      <c r="EB183" s="307"/>
      <c r="EC183" s="307"/>
      <c r="ED183" s="307"/>
      <c r="EE183" s="307"/>
      <c r="EF183" s="307"/>
      <c r="EG183" s="307"/>
      <c r="EH183" s="307"/>
      <c r="EI183" s="307"/>
      <c r="EJ183" s="307"/>
      <c r="EK183" s="307"/>
      <c r="EL183" s="307"/>
      <c r="EM183" s="307"/>
      <c r="EN183" s="307"/>
      <c r="EO183" s="307"/>
      <c r="EP183" s="307"/>
      <c r="EQ183" s="307"/>
      <c r="ER183" s="307"/>
      <c r="ES183" s="307"/>
      <c r="ET183" s="307"/>
      <c r="EU183" s="307"/>
      <c r="EV183" s="307"/>
      <c r="EW183" s="307"/>
      <c r="EX183" s="307"/>
      <c r="EY183" s="307"/>
      <c r="EZ183" s="307"/>
      <c r="FA183" s="307"/>
      <c r="FB183" s="307"/>
      <c r="FC183" s="307"/>
      <c r="FD183" s="307"/>
      <c r="FE183" s="307"/>
      <c r="FF183" s="307"/>
      <c r="FG183" s="307"/>
      <c r="FH183" s="307"/>
      <c r="FI183" s="307"/>
      <c r="FJ183" s="307"/>
      <c r="FK183" s="307"/>
      <c r="FL183" s="307"/>
      <c r="FM183" s="307"/>
      <c r="FN183" s="307"/>
      <c r="FO183" s="307"/>
      <c r="FP183" s="307"/>
      <c r="FQ183" s="307"/>
      <c r="FR183" s="307"/>
      <c r="FS183" s="307"/>
      <c r="FT183" s="307"/>
      <c r="FU183" s="307"/>
      <c r="FV183" s="307"/>
      <c r="FW183" s="307"/>
      <c r="FX183" s="307"/>
      <c r="FY183" s="307"/>
      <c r="FZ183" s="307"/>
      <c r="GA183" s="307"/>
      <c r="GB183" s="307"/>
      <c r="GC183" s="307"/>
      <c r="GD183" s="307"/>
      <c r="GE183" s="307"/>
      <c r="GF183" s="307"/>
    </row>
    <row r="184" spans="7:188" x14ac:dyDescent="0.25">
      <c r="G184" s="256"/>
      <c r="H184" s="256"/>
      <c r="I184" s="256"/>
      <c r="J184" s="256"/>
      <c r="K184" s="256"/>
      <c r="L184" s="256"/>
      <c r="M184" s="256"/>
      <c r="N184" s="256"/>
      <c r="O184" s="256"/>
      <c r="P184" s="256"/>
      <c r="Q184" s="256"/>
      <c r="R184" s="256"/>
      <c r="S184" s="256"/>
      <c r="T184" s="256"/>
      <c r="U184" s="256"/>
      <c r="V184" s="256"/>
      <c r="W184" s="256"/>
      <c r="X184" s="256"/>
      <c r="Y184" s="256"/>
      <c r="Z184" s="256"/>
      <c r="AA184" s="256"/>
      <c r="AB184" s="256"/>
      <c r="AC184" s="256"/>
      <c r="AD184" s="256"/>
      <c r="AE184" s="256"/>
      <c r="AF184" s="256"/>
      <c r="AG184" s="256"/>
      <c r="AH184" s="256"/>
      <c r="AI184" s="256"/>
      <c r="AJ184" s="256"/>
      <c r="AK184" s="256"/>
      <c r="AL184" s="256"/>
      <c r="AM184" s="256"/>
      <c r="AN184" s="256"/>
      <c r="AO184" s="256"/>
      <c r="AP184" s="256"/>
      <c r="AQ184" s="256"/>
      <c r="AR184" s="256"/>
      <c r="AS184" s="256"/>
      <c r="AT184" s="256"/>
      <c r="AU184" s="256"/>
      <c r="AV184" s="256"/>
      <c r="AW184" s="256"/>
      <c r="AX184" s="256"/>
      <c r="AY184" s="256"/>
      <c r="AZ184" s="256"/>
      <c r="BA184" s="256"/>
      <c r="BB184" s="256"/>
      <c r="BC184" s="256"/>
      <c r="BD184" s="256"/>
      <c r="BE184" s="256"/>
      <c r="BF184" s="256"/>
      <c r="BG184" s="256"/>
      <c r="BH184" s="256"/>
      <c r="BI184" s="256"/>
      <c r="BJ184" s="256"/>
      <c r="BK184" s="256"/>
      <c r="BL184" s="256"/>
      <c r="BM184" s="256"/>
      <c r="BN184" s="256"/>
      <c r="BO184" s="256"/>
      <c r="BP184" s="256"/>
      <c r="BQ184" s="256"/>
      <c r="BR184" s="256"/>
      <c r="BS184" s="256"/>
      <c r="BT184" s="256"/>
      <c r="BU184" s="256"/>
      <c r="BV184" s="256"/>
      <c r="BW184" s="256"/>
      <c r="BX184" s="256"/>
      <c r="BY184" s="256"/>
      <c r="BZ184" s="256"/>
      <c r="CA184" s="256"/>
      <c r="CB184" s="256"/>
      <c r="CC184" s="256"/>
      <c r="CD184" s="256"/>
      <c r="CE184" s="256"/>
      <c r="CF184" s="256"/>
      <c r="CG184" s="256"/>
      <c r="CH184" s="256"/>
      <c r="CI184" s="256"/>
      <c r="CJ184" s="256"/>
      <c r="CK184" s="256"/>
      <c r="CL184" s="256"/>
      <c r="CM184" s="256"/>
      <c r="CN184" s="256"/>
      <c r="CO184" s="256"/>
      <c r="CP184" s="256"/>
      <c r="CQ184" s="256"/>
      <c r="CR184" s="256"/>
      <c r="CS184" s="256"/>
      <c r="CT184" s="256"/>
      <c r="CU184" s="256"/>
      <c r="CV184" s="256"/>
      <c r="CW184" s="256"/>
      <c r="CX184" s="256"/>
      <c r="CY184" s="256"/>
      <c r="CZ184" s="256"/>
      <c r="DA184" s="256"/>
      <c r="DB184" s="256"/>
      <c r="DC184" s="256"/>
      <c r="DD184" s="256"/>
      <c r="DE184" s="256"/>
      <c r="DF184" s="256"/>
      <c r="DG184" s="256"/>
      <c r="DH184" s="256"/>
      <c r="DI184" s="256"/>
      <c r="DJ184" s="256"/>
      <c r="DK184" s="256"/>
      <c r="DL184" s="256"/>
      <c r="DM184" s="256"/>
      <c r="DN184" s="256"/>
      <c r="DO184" s="256"/>
      <c r="DP184" s="256"/>
      <c r="DQ184" s="256"/>
      <c r="DR184" s="256"/>
      <c r="DS184" s="256"/>
      <c r="DT184" s="256"/>
      <c r="DU184" s="256"/>
      <c r="DV184" s="256"/>
      <c r="DW184" s="256"/>
      <c r="DX184" s="256"/>
      <c r="DY184" s="256"/>
      <c r="DZ184" s="256"/>
      <c r="EA184" s="256"/>
      <c r="EB184" s="256"/>
      <c r="EC184" s="256"/>
      <c r="ED184" s="256"/>
      <c r="EE184" s="256"/>
      <c r="EF184" s="256"/>
      <c r="EG184" s="256"/>
      <c r="EH184" s="256"/>
      <c r="EI184" s="256"/>
      <c r="EJ184" s="256"/>
      <c r="EK184" s="256"/>
      <c r="EL184" s="256"/>
      <c r="EM184" s="256"/>
      <c r="EN184" s="256"/>
      <c r="EO184" s="256"/>
      <c r="EP184" s="256"/>
      <c r="EQ184" s="256"/>
      <c r="ER184" s="256"/>
      <c r="ES184" s="256"/>
      <c r="ET184" s="256"/>
      <c r="EU184" s="256"/>
      <c r="EV184" s="256"/>
      <c r="EW184" s="256"/>
      <c r="EX184" s="256"/>
      <c r="EY184" s="256"/>
      <c r="EZ184" s="256"/>
      <c r="FA184" s="256"/>
      <c r="FB184" s="256"/>
      <c r="FC184" s="256"/>
      <c r="FD184" s="256"/>
      <c r="FE184" s="256"/>
      <c r="FF184" s="256"/>
      <c r="FG184" s="256"/>
      <c r="FH184" s="256"/>
      <c r="FI184" s="256"/>
      <c r="FJ184" s="256"/>
      <c r="FK184" s="256"/>
      <c r="FL184" s="256"/>
      <c r="FM184" s="256"/>
      <c r="FN184" s="256"/>
      <c r="FO184" s="256"/>
      <c r="FP184" s="256"/>
      <c r="FQ184" s="256"/>
      <c r="FR184" s="256"/>
      <c r="FS184" s="256"/>
      <c r="FT184" s="256"/>
      <c r="FU184" s="256"/>
      <c r="FV184" s="256"/>
      <c r="FW184" s="256"/>
      <c r="FX184" s="256"/>
      <c r="FY184" s="256"/>
      <c r="FZ184" s="256"/>
      <c r="GA184" s="256"/>
      <c r="GB184" s="256"/>
      <c r="GC184" s="256"/>
      <c r="GD184" s="256"/>
      <c r="GE184" s="256"/>
      <c r="GF184" s="256"/>
    </row>
    <row r="185" spans="7:188" x14ac:dyDescent="0.25">
      <c r="G185" s="307"/>
      <c r="H185" s="307"/>
      <c r="I185" s="307"/>
      <c r="J185" s="307"/>
      <c r="K185" s="307"/>
      <c r="L185" s="307"/>
      <c r="M185" s="307"/>
      <c r="N185" s="307"/>
      <c r="O185" s="307"/>
      <c r="P185" s="307"/>
      <c r="Q185" s="307"/>
      <c r="R185" s="307"/>
      <c r="S185" s="307"/>
      <c r="T185" s="307"/>
      <c r="U185" s="307"/>
      <c r="V185" s="307"/>
      <c r="W185" s="307"/>
      <c r="X185" s="307"/>
      <c r="Y185" s="307"/>
      <c r="Z185" s="307"/>
      <c r="AA185" s="307"/>
      <c r="AB185" s="307"/>
      <c r="AC185" s="307"/>
      <c r="AD185" s="307"/>
      <c r="AE185" s="307"/>
      <c r="AF185" s="307"/>
      <c r="AG185" s="307"/>
      <c r="AH185" s="307"/>
      <c r="AI185" s="307"/>
      <c r="AJ185" s="307"/>
      <c r="AK185" s="307"/>
      <c r="AL185" s="307"/>
      <c r="AM185" s="307"/>
      <c r="AN185" s="307"/>
      <c r="AO185" s="307"/>
      <c r="AP185" s="307"/>
      <c r="AQ185" s="307"/>
      <c r="AR185" s="307"/>
      <c r="AS185" s="307"/>
      <c r="AT185" s="307"/>
      <c r="AU185" s="307"/>
      <c r="AV185" s="307"/>
      <c r="AW185" s="307"/>
      <c r="AX185" s="307"/>
      <c r="AY185" s="307"/>
      <c r="AZ185" s="307"/>
      <c r="BA185" s="307"/>
      <c r="BB185" s="307"/>
      <c r="BC185" s="307"/>
      <c r="BD185" s="307"/>
      <c r="BE185" s="307"/>
      <c r="BF185" s="307"/>
      <c r="BG185" s="307"/>
      <c r="BH185" s="307"/>
      <c r="BI185" s="307"/>
      <c r="BJ185" s="307"/>
      <c r="BK185" s="307"/>
      <c r="BL185" s="307"/>
      <c r="BM185" s="307"/>
      <c r="BN185" s="307"/>
      <c r="BO185" s="307"/>
      <c r="BP185" s="307"/>
      <c r="BQ185" s="307"/>
      <c r="BR185" s="307"/>
      <c r="BS185" s="307"/>
      <c r="BT185" s="307"/>
      <c r="BU185" s="307"/>
      <c r="BV185" s="307"/>
      <c r="BW185" s="307"/>
      <c r="BX185" s="307"/>
      <c r="BY185" s="307"/>
      <c r="BZ185" s="307"/>
      <c r="CA185" s="307"/>
      <c r="CB185" s="307"/>
      <c r="CC185" s="307"/>
      <c r="CD185" s="307"/>
      <c r="CE185" s="307"/>
      <c r="CF185" s="307"/>
      <c r="CG185" s="307"/>
      <c r="CH185" s="307"/>
      <c r="CI185" s="307"/>
      <c r="CJ185" s="307"/>
      <c r="CK185" s="307"/>
      <c r="CL185" s="307"/>
      <c r="CM185" s="307"/>
      <c r="CN185" s="307"/>
      <c r="CO185" s="307"/>
      <c r="CP185" s="307"/>
      <c r="CQ185" s="307"/>
      <c r="CR185" s="307"/>
      <c r="CS185" s="307"/>
      <c r="CT185" s="307"/>
      <c r="CU185" s="307"/>
      <c r="CV185" s="307"/>
      <c r="CW185" s="307"/>
      <c r="CX185" s="307"/>
      <c r="CY185" s="307"/>
      <c r="CZ185" s="307"/>
      <c r="DA185" s="307"/>
      <c r="DB185" s="307"/>
      <c r="DC185" s="307"/>
      <c r="DD185" s="307"/>
      <c r="DE185" s="307"/>
      <c r="DF185" s="307"/>
      <c r="DG185" s="307"/>
      <c r="DH185" s="307"/>
      <c r="DI185" s="307"/>
      <c r="DJ185" s="307"/>
      <c r="DK185" s="307"/>
      <c r="DL185" s="307"/>
      <c r="DM185" s="307"/>
      <c r="DN185" s="307"/>
      <c r="DO185" s="307"/>
      <c r="DP185" s="307"/>
      <c r="DQ185" s="307"/>
      <c r="DR185" s="307"/>
      <c r="DS185" s="307"/>
      <c r="DT185" s="307"/>
      <c r="DU185" s="307"/>
      <c r="DV185" s="307"/>
      <c r="DW185" s="307"/>
      <c r="DX185" s="307"/>
      <c r="DY185" s="307"/>
      <c r="DZ185" s="307"/>
      <c r="EA185" s="307"/>
      <c r="EB185" s="307"/>
      <c r="EC185" s="307"/>
      <c r="ED185" s="307"/>
      <c r="EE185" s="307"/>
      <c r="EF185" s="307"/>
      <c r="EG185" s="307"/>
      <c r="EH185" s="307"/>
      <c r="EI185" s="307"/>
      <c r="EJ185" s="307"/>
      <c r="EK185" s="307"/>
      <c r="EL185" s="307"/>
      <c r="EM185" s="307"/>
      <c r="EN185" s="307"/>
      <c r="EO185" s="307"/>
      <c r="EP185" s="307"/>
      <c r="EQ185" s="307"/>
      <c r="ER185" s="307"/>
      <c r="ES185" s="307"/>
      <c r="ET185" s="307"/>
      <c r="EU185" s="307"/>
      <c r="EV185" s="307"/>
      <c r="EW185" s="307"/>
      <c r="EX185" s="307"/>
      <c r="EY185" s="307"/>
      <c r="EZ185" s="307"/>
      <c r="FA185" s="307"/>
      <c r="FB185" s="307"/>
      <c r="FC185" s="307"/>
      <c r="FD185" s="307"/>
      <c r="FE185" s="307"/>
      <c r="FF185" s="307"/>
      <c r="FG185" s="307"/>
      <c r="FH185" s="307"/>
      <c r="FI185" s="307"/>
      <c r="FJ185" s="307"/>
      <c r="FK185" s="307"/>
      <c r="FL185" s="307"/>
      <c r="FM185" s="307"/>
      <c r="FN185" s="307"/>
      <c r="FO185" s="307"/>
      <c r="FP185" s="307"/>
      <c r="FQ185" s="307"/>
      <c r="FR185" s="307"/>
      <c r="FS185" s="307"/>
      <c r="FT185" s="307"/>
      <c r="FU185" s="307"/>
      <c r="FV185" s="307"/>
      <c r="FW185" s="307"/>
      <c r="FX185" s="307"/>
      <c r="FY185" s="307"/>
      <c r="FZ185" s="307"/>
      <c r="GA185" s="307"/>
      <c r="GB185" s="307"/>
      <c r="GC185" s="307"/>
      <c r="GD185" s="307"/>
      <c r="GE185" s="307"/>
      <c r="GF185" s="307"/>
    </row>
    <row r="186" spans="7:188" x14ac:dyDescent="0.25">
      <c r="G186" s="256"/>
      <c r="H186" s="256"/>
      <c r="I186" s="256"/>
      <c r="J186" s="256"/>
      <c r="K186" s="256"/>
      <c r="L186" s="256"/>
      <c r="M186" s="256"/>
      <c r="N186" s="256"/>
      <c r="O186" s="256"/>
      <c r="P186" s="256"/>
      <c r="Q186" s="256"/>
      <c r="R186" s="256"/>
      <c r="S186" s="256"/>
      <c r="T186" s="256"/>
      <c r="U186" s="256"/>
      <c r="V186" s="256"/>
      <c r="W186" s="256"/>
      <c r="X186" s="256"/>
      <c r="Y186" s="256"/>
      <c r="Z186" s="256"/>
      <c r="AA186" s="256"/>
      <c r="AB186" s="256"/>
      <c r="AC186" s="256"/>
      <c r="AD186" s="256"/>
      <c r="AE186" s="256"/>
      <c r="AF186" s="256"/>
      <c r="AG186" s="256"/>
      <c r="AH186" s="256"/>
      <c r="AI186" s="256"/>
      <c r="AJ186" s="256"/>
      <c r="AK186" s="256"/>
      <c r="AL186" s="256"/>
      <c r="AM186" s="256"/>
      <c r="AN186" s="256"/>
      <c r="AO186" s="256"/>
      <c r="AP186" s="256"/>
      <c r="AQ186" s="256"/>
      <c r="AR186" s="256"/>
      <c r="AS186" s="256"/>
      <c r="AT186" s="256"/>
      <c r="AU186" s="256"/>
      <c r="AV186" s="256"/>
      <c r="AW186" s="256"/>
      <c r="AX186" s="256"/>
      <c r="AY186" s="256"/>
      <c r="AZ186" s="256"/>
      <c r="BA186" s="256"/>
      <c r="BB186" s="256"/>
      <c r="BC186" s="256"/>
      <c r="BD186" s="256"/>
      <c r="BE186" s="256"/>
      <c r="BF186" s="256"/>
      <c r="BG186" s="256"/>
      <c r="BH186" s="256"/>
      <c r="BI186" s="256"/>
      <c r="BJ186" s="256"/>
      <c r="BK186" s="256"/>
      <c r="BL186" s="256"/>
      <c r="BM186" s="256"/>
      <c r="BN186" s="256"/>
      <c r="BO186" s="256"/>
      <c r="BP186" s="256"/>
      <c r="BQ186" s="256"/>
      <c r="BR186" s="256"/>
      <c r="BS186" s="256"/>
      <c r="BT186" s="256"/>
      <c r="BU186" s="256"/>
      <c r="BV186" s="256"/>
      <c r="BW186" s="256"/>
      <c r="BX186" s="256"/>
      <c r="BY186" s="256"/>
      <c r="BZ186" s="256"/>
      <c r="CA186" s="256"/>
      <c r="CB186" s="256"/>
      <c r="CC186" s="256"/>
      <c r="CD186" s="256"/>
      <c r="CE186" s="256"/>
      <c r="CF186" s="256"/>
      <c r="CG186" s="256"/>
      <c r="CH186" s="256"/>
      <c r="CI186" s="256"/>
      <c r="CJ186" s="256"/>
      <c r="CK186" s="256"/>
      <c r="CL186" s="256"/>
      <c r="CM186" s="256"/>
      <c r="CN186" s="256"/>
      <c r="CO186" s="256"/>
      <c r="CP186" s="256"/>
      <c r="CQ186" s="256"/>
      <c r="CR186" s="256"/>
      <c r="CS186" s="256"/>
      <c r="CT186" s="256"/>
      <c r="CU186" s="256"/>
      <c r="CV186" s="256"/>
      <c r="CW186" s="256"/>
      <c r="CX186" s="256"/>
      <c r="CY186" s="256"/>
      <c r="CZ186" s="256"/>
      <c r="DA186" s="256"/>
      <c r="DB186" s="256"/>
      <c r="DC186" s="256"/>
      <c r="DD186" s="256"/>
      <c r="DE186" s="256"/>
      <c r="DF186" s="256"/>
      <c r="DG186" s="256"/>
      <c r="DH186" s="256"/>
      <c r="DI186" s="256"/>
      <c r="DJ186" s="256"/>
      <c r="DK186" s="256"/>
      <c r="DL186" s="256"/>
      <c r="DM186" s="256"/>
      <c r="DN186" s="256"/>
      <c r="DO186" s="256"/>
      <c r="DP186" s="256"/>
      <c r="DQ186" s="256"/>
      <c r="DR186" s="256"/>
      <c r="DS186" s="256"/>
      <c r="DT186" s="256"/>
      <c r="DU186" s="256"/>
      <c r="DV186" s="256"/>
      <c r="DW186" s="256"/>
      <c r="DX186" s="256"/>
      <c r="DY186" s="256"/>
      <c r="DZ186" s="256"/>
      <c r="EA186" s="256"/>
      <c r="EB186" s="256"/>
      <c r="EC186" s="256"/>
      <c r="ED186" s="256"/>
      <c r="EE186" s="256"/>
      <c r="EF186" s="256"/>
      <c r="EG186" s="256"/>
      <c r="EH186" s="256"/>
      <c r="EI186" s="256"/>
      <c r="EJ186" s="256"/>
      <c r="EK186" s="256"/>
      <c r="EL186" s="256"/>
      <c r="EM186" s="256"/>
      <c r="EN186" s="256"/>
      <c r="EO186" s="256"/>
      <c r="EP186" s="256"/>
      <c r="EQ186" s="256"/>
      <c r="ER186" s="256"/>
      <c r="ES186" s="256"/>
      <c r="ET186" s="256"/>
      <c r="EU186" s="256"/>
      <c r="EV186" s="256"/>
      <c r="EW186" s="256"/>
      <c r="EX186" s="256"/>
      <c r="EY186" s="256"/>
      <c r="EZ186" s="256"/>
      <c r="FA186" s="256"/>
      <c r="FB186" s="256"/>
      <c r="FC186" s="256"/>
      <c r="FD186" s="256"/>
      <c r="FE186" s="256"/>
      <c r="FF186" s="256"/>
      <c r="FG186" s="256"/>
      <c r="FH186" s="256"/>
      <c r="FI186" s="256"/>
      <c r="FJ186" s="256"/>
      <c r="FK186" s="256"/>
      <c r="FL186" s="256"/>
      <c r="FM186" s="256"/>
      <c r="FN186" s="256"/>
      <c r="FO186" s="256"/>
      <c r="FP186" s="256"/>
      <c r="FQ186" s="256"/>
      <c r="FR186" s="256"/>
      <c r="FS186" s="256"/>
      <c r="FT186" s="256"/>
      <c r="FU186" s="256"/>
      <c r="FV186" s="256"/>
      <c r="FW186" s="256"/>
      <c r="FX186" s="256"/>
      <c r="FY186" s="256"/>
      <c r="FZ186" s="256"/>
      <c r="GA186" s="256"/>
      <c r="GB186" s="256"/>
      <c r="GC186" s="256"/>
      <c r="GD186" s="256"/>
      <c r="GE186" s="256"/>
      <c r="GF186" s="256"/>
    </row>
    <row r="187" spans="7:188" x14ac:dyDescent="0.25">
      <c r="G187" s="307"/>
      <c r="H187" s="307"/>
      <c r="I187" s="307"/>
      <c r="J187" s="307"/>
      <c r="K187" s="307"/>
      <c r="L187" s="307"/>
      <c r="M187" s="307"/>
      <c r="N187" s="307"/>
      <c r="O187" s="307"/>
      <c r="P187" s="307"/>
      <c r="Q187" s="307"/>
      <c r="R187" s="307"/>
      <c r="S187" s="307"/>
      <c r="T187" s="307"/>
      <c r="U187" s="307"/>
      <c r="V187" s="307"/>
      <c r="W187" s="307"/>
      <c r="X187" s="307"/>
      <c r="Y187" s="307"/>
      <c r="Z187" s="307"/>
      <c r="AA187" s="307"/>
      <c r="AB187" s="307"/>
      <c r="AC187" s="307"/>
      <c r="AD187" s="307"/>
      <c r="AE187" s="307"/>
      <c r="AF187" s="307"/>
      <c r="AG187" s="307"/>
      <c r="AH187" s="307"/>
      <c r="AI187" s="307"/>
      <c r="AJ187" s="307"/>
      <c r="AK187" s="307"/>
      <c r="AL187" s="307"/>
      <c r="AM187" s="307"/>
      <c r="AN187" s="307"/>
      <c r="AO187" s="307"/>
      <c r="AP187" s="307"/>
      <c r="AQ187" s="307"/>
      <c r="AR187" s="307"/>
      <c r="AS187" s="307"/>
      <c r="AT187" s="307"/>
      <c r="AU187" s="307"/>
      <c r="AV187" s="307"/>
      <c r="AW187" s="307"/>
      <c r="AX187" s="307"/>
      <c r="AY187" s="307"/>
      <c r="AZ187" s="307"/>
      <c r="BA187" s="307"/>
      <c r="BB187" s="307"/>
      <c r="BC187" s="307"/>
      <c r="BD187" s="307"/>
      <c r="BE187" s="307"/>
      <c r="BF187" s="307"/>
      <c r="BG187" s="307"/>
      <c r="BH187" s="307"/>
      <c r="BI187" s="307"/>
      <c r="BJ187" s="307"/>
      <c r="BK187" s="307"/>
      <c r="BL187" s="307"/>
      <c r="BM187" s="307"/>
      <c r="BN187" s="307"/>
      <c r="BO187" s="307"/>
      <c r="BP187" s="307"/>
      <c r="BQ187" s="307"/>
      <c r="BR187" s="307"/>
      <c r="BS187" s="307"/>
      <c r="BT187" s="307"/>
      <c r="BU187" s="307"/>
      <c r="BV187" s="307"/>
      <c r="BW187" s="307"/>
      <c r="BX187" s="307"/>
      <c r="BY187" s="307"/>
      <c r="BZ187" s="307"/>
      <c r="CA187" s="307"/>
      <c r="CB187" s="307"/>
      <c r="CC187" s="307"/>
      <c r="CD187" s="307"/>
      <c r="CE187" s="307"/>
      <c r="CF187" s="307"/>
      <c r="CG187" s="307"/>
      <c r="CH187" s="307"/>
      <c r="CI187" s="307"/>
      <c r="CJ187" s="307"/>
      <c r="CK187" s="307"/>
      <c r="CL187" s="307"/>
      <c r="CM187" s="307"/>
      <c r="CN187" s="307"/>
      <c r="CO187" s="307"/>
      <c r="CP187" s="307"/>
      <c r="CQ187" s="307"/>
      <c r="CR187" s="307"/>
      <c r="CS187" s="307"/>
      <c r="CT187" s="307"/>
      <c r="CU187" s="307"/>
      <c r="CV187" s="307"/>
      <c r="CW187" s="307"/>
      <c r="CX187" s="307"/>
      <c r="CY187" s="307"/>
      <c r="CZ187" s="307"/>
      <c r="DA187" s="307"/>
      <c r="DB187" s="307"/>
      <c r="DC187" s="307"/>
      <c r="DD187" s="307"/>
      <c r="DE187" s="307"/>
      <c r="DF187" s="307"/>
      <c r="DG187" s="307"/>
      <c r="DH187" s="307"/>
      <c r="DI187" s="307"/>
      <c r="DJ187" s="307"/>
      <c r="DK187" s="307"/>
      <c r="DL187" s="307"/>
      <c r="DM187" s="307"/>
      <c r="DN187" s="307"/>
      <c r="DO187" s="307"/>
      <c r="DP187" s="307"/>
      <c r="DQ187" s="307"/>
      <c r="DR187" s="307"/>
      <c r="DS187" s="307"/>
      <c r="DT187" s="307"/>
      <c r="DU187" s="307"/>
      <c r="DV187" s="307"/>
      <c r="DW187" s="307"/>
      <c r="DX187" s="307"/>
      <c r="DY187" s="307"/>
      <c r="DZ187" s="307"/>
      <c r="EA187" s="307"/>
      <c r="EB187" s="307"/>
      <c r="EC187" s="307"/>
      <c r="ED187" s="307"/>
      <c r="EE187" s="307"/>
      <c r="EF187" s="307"/>
      <c r="EG187" s="307"/>
      <c r="EH187" s="307"/>
      <c r="EI187" s="307"/>
      <c r="EJ187" s="307"/>
      <c r="EK187" s="307"/>
      <c r="EL187" s="307"/>
      <c r="EM187" s="307"/>
      <c r="EN187" s="307"/>
      <c r="EO187" s="307"/>
      <c r="EP187" s="307"/>
      <c r="EQ187" s="307"/>
      <c r="ER187" s="307"/>
      <c r="ES187" s="307"/>
      <c r="ET187" s="307"/>
      <c r="EU187" s="307"/>
      <c r="EV187" s="307"/>
      <c r="EW187" s="307"/>
      <c r="EX187" s="307"/>
      <c r="EY187" s="307"/>
      <c r="EZ187" s="307"/>
      <c r="FA187" s="307"/>
      <c r="FB187" s="307"/>
      <c r="FC187" s="307"/>
      <c r="FD187" s="307"/>
      <c r="FE187" s="307"/>
      <c r="FF187" s="307"/>
      <c r="FG187" s="307"/>
      <c r="FH187" s="307"/>
      <c r="FI187" s="307"/>
      <c r="FJ187" s="307"/>
      <c r="FK187" s="307"/>
      <c r="FL187" s="307"/>
      <c r="FM187" s="307"/>
      <c r="FN187" s="307"/>
      <c r="FO187" s="307"/>
      <c r="FP187" s="307"/>
      <c r="FQ187" s="307"/>
      <c r="FR187" s="307"/>
      <c r="FS187" s="307"/>
      <c r="FT187" s="307"/>
      <c r="FU187" s="307"/>
      <c r="FV187" s="307"/>
      <c r="FW187" s="307"/>
      <c r="FX187" s="307"/>
      <c r="FY187" s="307"/>
      <c r="FZ187" s="307"/>
      <c r="GA187" s="307"/>
      <c r="GB187" s="307"/>
      <c r="GC187" s="307"/>
      <c r="GD187" s="307"/>
      <c r="GE187" s="307"/>
      <c r="GF187" s="307"/>
    </row>
    <row r="188" spans="7:188" x14ac:dyDescent="0.25">
      <c r="G188" s="256"/>
      <c r="H188" s="256"/>
      <c r="I188" s="256"/>
      <c r="J188" s="256"/>
      <c r="K188" s="256"/>
      <c r="L188" s="256"/>
      <c r="M188" s="256"/>
      <c r="N188" s="256"/>
      <c r="O188" s="256"/>
      <c r="P188" s="256"/>
      <c r="Q188" s="256"/>
      <c r="R188" s="256"/>
      <c r="S188" s="256"/>
      <c r="T188" s="256"/>
      <c r="U188" s="256"/>
      <c r="V188" s="256"/>
      <c r="W188" s="256"/>
      <c r="X188" s="256"/>
      <c r="Y188" s="256"/>
      <c r="Z188" s="256"/>
      <c r="AA188" s="256"/>
      <c r="AB188" s="256"/>
      <c r="AC188" s="256"/>
      <c r="AD188" s="256"/>
      <c r="AE188" s="256"/>
      <c r="AF188" s="256"/>
      <c r="AG188" s="256"/>
      <c r="AH188" s="256"/>
      <c r="AI188" s="256"/>
      <c r="AJ188" s="256"/>
      <c r="AK188" s="256"/>
      <c r="AL188" s="256"/>
      <c r="AM188" s="256"/>
      <c r="AN188" s="256"/>
      <c r="AO188" s="256"/>
      <c r="AP188" s="256"/>
      <c r="AQ188" s="256"/>
      <c r="AR188" s="256"/>
      <c r="AS188" s="256"/>
      <c r="AT188" s="256"/>
      <c r="AU188" s="256"/>
      <c r="AV188" s="256"/>
      <c r="AW188" s="256"/>
      <c r="AX188" s="256"/>
      <c r="AY188" s="256"/>
      <c r="AZ188" s="256"/>
      <c r="BA188" s="256"/>
      <c r="BB188" s="256"/>
      <c r="BC188" s="256"/>
      <c r="BD188" s="256"/>
      <c r="BE188" s="256"/>
      <c r="BF188" s="256"/>
      <c r="BG188" s="256"/>
      <c r="BH188" s="256"/>
      <c r="BI188" s="256"/>
      <c r="BJ188" s="256"/>
      <c r="BK188" s="256"/>
      <c r="BL188" s="256"/>
      <c r="BM188" s="256"/>
      <c r="BN188" s="256"/>
      <c r="BO188" s="256"/>
      <c r="BP188" s="256"/>
      <c r="BQ188" s="256"/>
      <c r="BR188" s="256"/>
      <c r="BS188" s="256"/>
      <c r="BT188" s="256"/>
      <c r="BU188" s="256"/>
      <c r="BV188" s="256"/>
      <c r="BW188" s="256"/>
      <c r="BX188" s="256"/>
      <c r="BY188" s="256"/>
      <c r="BZ188" s="256"/>
      <c r="CA188" s="256"/>
      <c r="CB188" s="256"/>
      <c r="CC188" s="256"/>
      <c r="CD188" s="256"/>
      <c r="CE188" s="256"/>
      <c r="CF188" s="256"/>
      <c r="CG188" s="256"/>
      <c r="CH188" s="256"/>
      <c r="CI188" s="256"/>
      <c r="CJ188" s="256"/>
      <c r="CK188" s="256"/>
      <c r="CL188" s="256"/>
      <c r="CM188" s="256"/>
      <c r="CN188" s="256"/>
      <c r="CO188" s="256"/>
      <c r="CP188" s="256"/>
      <c r="CQ188" s="256"/>
      <c r="CR188" s="256"/>
      <c r="CS188" s="256"/>
      <c r="CT188" s="256"/>
      <c r="CU188" s="256"/>
      <c r="CV188" s="256"/>
      <c r="CW188" s="256"/>
      <c r="CX188" s="256"/>
      <c r="CY188" s="256"/>
      <c r="CZ188" s="256"/>
      <c r="DA188" s="256"/>
      <c r="DB188" s="256"/>
      <c r="DC188" s="256"/>
      <c r="DD188" s="256"/>
      <c r="DE188" s="256"/>
      <c r="DF188" s="256"/>
      <c r="DG188" s="256"/>
      <c r="DH188" s="256"/>
      <c r="DI188" s="256"/>
      <c r="DJ188" s="256"/>
      <c r="DK188" s="256"/>
      <c r="DL188" s="256"/>
      <c r="DM188" s="256"/>
      <c r="DN188" s="256"/>
      <c r="DO188" s="256"/>
      <c r="DP188" s="256"/>
      <c r="DQ188" s="256"/>
      <c r="DR188" s="256"/>
      <c r="DS188" s="256"/>
      <c r="DT188" s="256"/>
      <c r="DU188" s="256"/>
      <c r="DV188" s="256"/>
      <c r="DW188" s="256"/>
      <c r="DX188" s="256"/>
      <c r="DY188" s="256"/>
      <c r="DZ188" s="256"/>
      <c r="EA188" s="256"/>
      <c r="EB188" s="256"/>
      <c r="EC188" s="256"/>
      <c r="ED188" s="256"/>
      <c r="EE188" s="256"/>
      <c r="EF188" s="256"/>
      <c r="EG188" s="256"/>
      <c r="EH188" s="256"/>
      <c r="EI188" s="256"/>
      <c r="EJ188" s="256"/>
      <c r="EK188" s="256"/>
      <c r="EL188" s="256"/>
      <c r="EM188" s="256"/>
      <c r="EN188" s="256"/>
      <c r="EO188" s="256"/>
      <c r="EP188" s="256"/>
      <c r="EQ188" s="256"/>
      <c r="ER188" s="256"/>
      <c r="ES188" s="256"/>
      <c r="ET188" s="256"/>
      <c r="EU188" s="256"/>
      <c r="EV188" s="256"/>
      <c r="EW188" s="256"/>
      <c r="EX188" s="256"/>
      <c r="EY188" s="256"/>
      <c r="EZ188" s="256"/>
      <c r="FA188" s="256"/>
      <c r="FB188" s="256"/>
      <c r="FC188" s="256"/>
      <c r="FD188" s="256"/>
      <c r="FE188" s="256"/>
      <c r="FF188" s="256"/>
      <c r="FG188" s="256"/>
      <c r="FH188" s="256"/>
      <c r="FI188" s="256"/>
      <c r="FJ188" s="256"/>
      <c r="FK188" s="256"/>
      <c r="FL188" s="256"/>
      <c r="FM188" s="256"/>
      <c r="FN188" s="256"/>
      <c r="FO188" s="256"/>
      <c r="FP188" s="256"/>
      <c r="FQ188" s="256"/>
      <c r="FR188" s="256"/>
      <c r="FS188" s="256"/>
      <c r="FT188" s="256"/>
      <c r="FU188" s="256"/>
      <c r="FV188" s="256"/>
      <c r="FW188" s="256"/>
      <c r="FX188" s="256"/>
      <c r="FY188" s="256"/>
      <c r="FZ188" s="256"/>
      <c r="GA188" s="256"/>
      <c r="GB188" s="256"/>
      <c r="GC188" s="256"/>
      <c r="GD188" s="256"/>
      <c r="GE188" s="256"/>
      <c r="GF188" s="256"/>
    </row>
    <row r="189" spans="7:188" x14ac:dyDescent="0.25">
      <c r="G189" s="307"/>
      <c r="H189" s="307"/>
      <c r="I189" s="307"/>
      <c r="J189" s="307"/>
      <c r="K189" s="307"/>
      <c r="L189" s="307"/>
      <c r="M189" s="307"/>
      <c r="N189" s="307"/>
      <c r="O189" s="307"/>
      <c r="P189" s="307"/>
      <c r="Q189" s="307"/>
      <c r="R189" s="307"/>
      <c r="S189" s="307"/>
      <c r="T189" s="307"/>
      <c r="U189" s="307"/>
      <c r="V189" s="307"/>
      <c r="W189" s="307"/>
      <c r="X189" s="307"/>
      <c r="Y189" s="307"/>
      <c r="Z189" s="307"/>
      <c r="AA189" s="307"/>
      <c r="AB189" s="307"/>
      <c r="AC189" s="307"/>
      <c r="AD189" s="307"/>
      <c r="AE189" s="307"/>
      <c r="AF189" s="307"/>
      <c r="AG189" s="307"/>
      <c r="AH189" s="307"/>
      <c r="AI189" s="307"/>
      <c r="AJ189" s="307"/>
      <c r="AK189" s="307"/>
      <c r="AL189" s="307"/>
      <c r="AM189" s="307"/>
      <c r="AN189" s="307"/>
      <c r="AO189" s="307"/>
      <c r="AP189" s="307"/>
      <c r="AQ189" s="307"/>
      <c r="AR189" s="307"/>
      <c r="AS189" s="307"/>
      <c r="AT189" s="307"/>
      <c r="AU189" s="307"/>
      <c r="AV189" s="307"/>
      <c r="AW189" s="307"/>
      <c r="AX189" s="307"/>
      <c r="AY189" s="307"/>
      <c r="AZ189" s="307"/>
      <c r="BA189" s="307"/>
      <c r="BB189" s="307"/>
      <c r="BC189" s="307"/>
      <c r="BD189" s="307"/>
      <c r="BE189" s="307"/>
      <c r="BF189" s="307"/>
      <c r="BG189" s="307"/>
      <c r="BH189" s="307"/>
      <c r="BI189" s="307"/>
      <c r="BJ189" s="307"/>
      <c r="BK189" s="307"/>
      <c r="BL189" s="307"/>
      <c r="BM189" s="307"/>
      <c r="BN189" s="307"/>
      <c r="BO189" s="307"/>
      <c r="BP189" s="307"/>
      <c r="BQ189" s="307"/>
      <c r="BR189" s="307"/>
      <c r="BS189" s="307"/>
      <c r="BT189" s="307"/>
      <c r="BU189" s="307"/>
      <c r="BV189" s="307"/>
      <c r="BW189" s="307"/>
      <c r="BX189" s="307"/>
      <c r="BY189" s="307"/>
      <c r="BZ189" s="307"/>
      <c r="CA189" s="307"/>
      <c r="CB189" s="307"/>
      <c r="CC189" s="307"/>
      <c r="CD189" s="307"/>
      <c r="CE189" s="307"/>
      <c r="CF189" s="307"/>
      <c r="CG189" s="307"/>
      <c r="CH189" s="307"/>
      <c r="CI189" s="307"/>
      <c r="CJ189" s="307"/>
      <c r="CK189" s="307"/>
      <c r="CL189" s="307"/>
      <c r="CM189" s="307"/>
      <c r="CN189" s="307"/>
      <c r="CO189" s="307"/>
      <c r="CP189" s="307"/>
      <c r="CQ189" s="307"/>
      <c r="CR189" s="307"/>
      <c r="CS189" s="307"/>
      <c r="CT189" s="307"/>
      <c r="CU189" s="307"/>
      <c r="CV189" s="307"/>
      <c r="CW189" s="307"/>
      <c r="CX189" s="307"/>
      <c r="CY189" s="307"/>
      <c r="CZ189" s="307"/>
      <c r="DA189" s="307"/>
      <c r="DB189" s="307"/>
      <c r="DC189" s="307"/>
      <c r="DD189" s="307"/>
      <c r="DE189" s="307"/>
      <c r="DF189" s="307"/>
      <c r="DG189" s="307"/>
      <c r="DH189" s="307"/>
      <c r="DI189" s="307"/>
      <c r="DJ189" s="307"/>
      <c r="DK189" s="307"/>
      <c r="DL189" s="307"/>
      <c r="DM189" s="307"/>
      <c r="DN189" s="307"/>
      <c r="DO189" s="307"/>
      <c r="DP189" s="307"/>
      <c r="DQ189" s="307"/>
      <c r="DR189" s="307"/>
      <c r="DS189" s="307"/>
      <c r="DT189" s="307"/>
      <c r="DU189" s="307"/>
      <c r="DV189" s="307"/>
      <c r="DW189" s="307"/>
      <c r="DX189" s="307"/>
      <c r="DY189" s="307"/>
      <c r="DZ189" s="307"/>
      <c r="EA189" s="307"/>
      <c r="EB189" s="307"/>
      <c r="EC189" s="307"/>
      <c r="ED189" s="307"/>
      <c r="EE189" s="307"/>
      <c r="EF189" s="307"/>
      <c r="EG189" s="307"/>
      <c r="EH189" s="307"/>
      <c r="EI189" s="307"/>
      <c r="EJ189" s="307"/>
      <c r="EK189" s="307"/>
      <c r="EL189" s="307"/>
      <c r="EM189" s="307"/>
      <c r="EN189" s="307"/>
      <c r="EO189" s="307"/>
      <c r="EP189" s="307"/>
      <c r="EQ189" s="307"/>
      <c r="ER189" s="307"/>
      <c r="ES189" s="307"/>
      <c r="ET189" s="307"/>
      <c r="EU189" s="307"/>
      <c r="EV189" s="307"/>
      <c r="EW189" s="307"/>
      <c r="EX189" s="307"/>
      <c r="EY189" s="307"/>
      <c r="EZ189" s="307"/>
      <c r="FA189" s="307"/>
      <c r="FB189" s="307"/>
      <c r="FC189" s="307"/>
      <c r="FD189" s="307"/>
      <c r="FE189" s="307"/>
      <c r="FF189" s="307"/>
      <c r="FG189" s="307"/>
      <c r="FH189" s="307"/>
      <c r="FI189" s="307"/>
      <c r="FJ189" s="307"/>
      <c r="FK189" s="307"/>
      <c r="FL189" s="307"/>
      <c r="FM189" s="307"/>
      <c r="FN189" s="307"/>
      <c r="FO189" s="307"/>
      <c r="FP189" s="307"/>
      <c r="FQ189" s="307"/>
      <c r="FR189" s="307"/>
      <c r="FS189" s="307"/>
      <c r="FT189" s="307"/>
      <c r="FU189" s="307"/>
      <c r="FV189" s="307"/>
      <c r="FW189" s="307"/>
      <c r="FX189" s="307"/>
      <c r="FY189" s="307"/>
      <c r="FZ189" s="307"/>
      <c r="GA189" s="307"/>
      <c r="GB189" s="307"/>
      <c r="GC189" s="307"/>
      <c r="GD189" s="307"/>
      <c r="GE189" s="307"/>
      <c r="GF189" s="307"/>
    </row>
    <row r="190" spans="7:188" x14ac:dyDescent="0.25">
      <c r="G190" s="256"/>
      <c r="H190" s="256"/>
      <c r="I190" s="256"/>
      <c r="J190" s="256"/>
      <c r="K190" s="256"/>
      <c r="L190" s="256"/>
      <c r="M190" s="256"/>
      <c r="N190" s="256"/>
      <c r="O190" s="256"/>
      <c r="P190" s="256"/>
      <c r="Q190" s="256"/>
      <c r="R190" s="256"/>
      <c r="S190" s="256"/>
      <c r="T190" s="256"/>
      <c r="U190" s="256"/>
      <c r="V190" s="256"/>
      <c r="W190" s="256"/>
      <c r="X190" s="256"/>
      <c r="Y190" s="256"/>
      <c r="Z190" s="256"/>
      <c r="AA190" s="256"/>
      <c r="AB190" s="256"/>
      <c r="AC190" s="256"/>
      <c r="AD190" s="256"/>
      <c r="AE190" s="256"/>
      <c r="AF190" s="256"/>
      <c r="AG190" s="256"/>
      <c r="AH190" s="256"/>
      <c r="AI190" s="256"/>
      <c r="AJ190" s="256"/>
      <c r="AK190" s="256"/>
      <c r="AL190" s="256"/>
      <c r="AM190" s="256"/>
      <c r="AN190" s="256"/>
      <c r="AO190" s="256"/>
      <c r="AP190" s="256"/>
      <c r="AQ190" s="256"/>
      <c r="AR190" s="256"/>
      <c r="AS190" s="256"/>
      <c r="AT190" s="256"/>
      <c r="AU190" s="256"/>
      <c r="AV190" s="256"/>
      <c r="AW190" s="256"/>
      <c r="AX190" s="256"/>
      <c r="AY190" s="256"/>
      <c r="AZ190" s="256"/>
      <c r="BA190" s="256"/>
      <c r="BB190" s="256"/>
      <c r="BC190" s="256"/>
      <c r="BD190" s="256"/>
      <c r="BE190" s="256"/>
      <c r="BF190" s="256"/>
      <c r="BG190" s="256"/>
      <c r="BH190" s="256"/>
      <c r="BI190" s="256"/>
      <c r="BJ190" s="256"/>
      <c r="BK190" s="256"/>
      <c r="BL190" s="256"/>
      <c r="BM190" s="256"/>
      <c r="BN190" s="256"/>
      <c r="BO190" s="256"/>
      <c r="BP190" s="256"/>
      <c r="BQ190" s="256"/>
      <c r="BR190" s="256"/>
      <c r="BS190" s="256"/>
      <c r="BT190" s="256"/>
      <c r="BU190" s="256"/>
      <c r="BV190" s="256"/>
      <c r="BW190" s="256"/>
      <c r="BX190" s="256"/>
      <c r="BY190" s="256"/>
      <c r="BZ190" s="256"/>
      <c r="CA190" s="256"/>
      <c r="CB190" s="256"/>
      <c r="CC190" s="256"/>
      <c r="CD190" s="256"/>
      <c r="CE190" s="256"/>
      <c r="CF190" s="256"/>
      <c r="CG190" s="256"/>
      <c r="CH190" s="256"/>
      <c r="CI190" s="256"/>
      <c r="CJ190" s="256"/>
      <c r="CK190" s="256"/>
      <c r="CL190" s="256"/>
      <c r="CM190" s="256"/>
      <c r="CN190" s="256"/>
      <c r="CO190" s="256"/>
      <c r="CP190" s="256"/>
      <c r="CQ190" s="256"/>
      <c r="CR190" s="256"/>
      <c r="CS190" s="256"/>
      <c r="CT190" s="256"/>
      <c r="CU190" s="256"/>
      <c r="CV190" s="256"/>
      <c r="CW190" s="256"/>
      <c r="CX190" s="256"/>
      <c r="CY190" s="256"/>
      <c r="CZ190" s="256"/>
      <c r="DA190" s="256"/>
      <c r="DB190" s="256"/>
      <c r="DC190" s="256"/>
      <c r="DD190" s="256"/>
      <c r="DE190" s="256"/>
      <c r="DF190" s="256"/>
      <c r="DG190" s="256"/>
      <c r="DH190" s="256"/>
      <c r="DI190" s="256"/>
      <c r="DJ190" s="256"/>
      <c r="DK190" s="256"/>
      <c r="DL190" s="256"/>
      <c r="DM190" s="256"/>
      <c r="DN190" s="256"/>
      <c r="DO190" s="256"/>
      <c r="DP190" s="256"/>
      <c r="DQ190" s="256"/>
      <c r="DR190" s="256"/>
      <c r="DS190" s="256"/>
      <c r="DT190" s="256"/>
      <c r="DU190" s="256"/>
      <c r="DV190" s="256"/>
      <c r="DW190" s="256"/>
      <c r="DX190" s="256"/>
      <c r="DY190" s="256"/>
      <c r="DZ190" s="256"/>
      <c r="EA190" s="256"/>
      <c r="EB190" s="256"/>
      <c r="EC190" s="256"/>
      <c r="ED190" s="256"/>
      <c r="EE190" s="256"/>
      <c r="EF190" s="256"/>
      <c r="EG190" s="256"/>
      <c r="EH190" s="256"/>
      <c r="EI190" s="256"/>
      <c r="EJ190" s="256"/>
      <c r="EK190" s="256"/>
      <c r="EL190" s="256"/>
      <c r="EM190" s="256"/>
      <c r="EN190" s="256"/>
      <c r="EO190" s="256"/>
      <c r="EP190" s="256"/>
      <c r="EQ190" s="256"/>
      <c r="ER190" s="256"/>
      <c r="ES190" s="256"/>
      <c r="ET190" s="256"/>
      <c r="EU190" s="256"/>
      <c r="EV190" s="256"/>
      <c r="EW190" s="256"/>
      <c r="EX190" s="256"/>
      <c r="EY190" s="256"/>
      <c r="EZ190" s="256"/>
      <c r="FA190" s="256"/>
      <c r="FB190" s="256"/>
      <c r="FC190" s="256"/>
      <c r="FD190" s="256"/>
      <c r="FE190" s="256"/>
      <c r="FF190" s="256"/>
      <c r="FG190" s="256"/>
      <c r="FH190" s="256"/>
      <c r="FI190" s="256"/>
      <c r="FJ190" s="256"/>
      <c r="FK190" s="256"/>
      <c r="FL190" s="256"/>
      <c r="FM190" s="256"/>
      <c r="FN190" s="256"/>
      <c r="FO190" s="256"/>
      <c r="FP190" s="256"/>
      <c r="FQ190" s="256"/>
      <c r="FR190" s="256"/>
      <c r="FS190" s="256"/>
      <c r="FT190" s="256"/>
      <c r="FU190" s="256"/>
      <c r="FV190" s="256"/>
      <c r="FW190" s="256"/>
      <c r="FX190" s="256"/>
      <c r="FY190" s="256"/>
      <c r="FZ190" s="256"/>
      <c r="GA190" s="256"/>
      <c r="GB190" s="256"/>
      <c r="GC190" s="256"/>
      <c r="GD190" s="256"/>
      <c r="GE190" s="256"/>
      <c r="GF190" s="256"/>
    </row>
    <row r="191" spans="7:188" x14ac:dyDescent="0.25">
      <c r="G191" s="307"/>
      <c r="H191" s="307"/>
      <c r="I191" s="307"/>
      <c r="J191" s="307"/>
      <c r="K191" s="307"/>
      <c r="L191" s="307"/>
      <c r="M191" s="307"/>
      <c r="N191" s="307"/>
      <c r="O191" s="307"/>
      <c r="P191" s="307"/>
      <c r="Q191" s="307"/>
      <c r="R191" s="307"/>
      <c r="S191" s="307"/>
      <c r="T191" s="307"/>
      <c r="U191" s="307"/>
      <c r="V191" s="307"/>
      <c r="W191" s="307"/>
      <c r="X191" s="307"/>
      <c r="Y191" s="307"/>
      <c r="Z191" s="307"/>
      <c r="AA191" s="307"/>
      <c r="AB191" s="307"/>
      <c r="AC191" s="307"/>
      <c r="AD191" s="307"/>
      <c r="AE191" s="307"/>
      <c r="AF191" s="307"/>
      <c r="AG191" s="307"/>
      <c r="AH191" s="307"/>
      <c r="AI191" s="307"/>
      <c r="AJ191" s="307"/>
      <c r="AK191" s="307"/>
      <c r="AL191" s="307"/>
      <c r="AM191" s="307"/>
      <c r="AN191" s="307"/>
      <c r="AO191" s="307"/>
      <c r="AP191" s="307"/>
      <c r="AQ191" s="307"/>
      <c r="AR191" s="307"/>
      <c r="AS191" s="307"/>
      <c r="AT191" s="307"/>
      <c r="AU191" s="307"/>
      <c r="AV191" s="307"/>
      <c r="AW191" s="307"/>
      <c r="AX191" s="307"/>
      <c r="AY191" s="307"/>
      <c r="AZ191" s="307"/>
      <c r="BA191" s="307"/>
      <c r="BB191" s="307"/>
      <c r="BC191" s="307"/>
      <c r="BD191" s="307"/>
      <c r="BE191" s="307"/>
      <c r="BF191" s="307"/>
      <c r="BG191" s="307"/>
      <c r="BH191" s="307"/>
      <c r="BI191" s="307"/>
      <c r="BJ191" s="307"/>
      <c r="BK191" s="307"/>
      <c r="BL191" s="307"/>
      <c r="BM191" s="307"/>
      <c r="BN191" s="307"/>
      <c r="BO191" s="307"/>
      <c r="BP191" s="307"/>
      <c r="BQ191" s="307"/>
      <c r="BR191" s="307"/>
      <c r="BS191" s="307"/>
      <c r="BT191" s="307"/>
      <c r="BU191" s="307"/>
      <c r="BV191" s="307"/>
      <c r="BW191" s="307"/>
      <c r="BX191" s="307"/>
      <c r="BY191" s="307"/>
      <c r="BZ191" s="307"/>
      <c r="CA191" s="307"/>
      <c r="CB191" s="307"/>
      <c r="CC191" s="307"/>
      <c r="CD191" s="307"/>
      <c r="CE191" s="307"/>
      <c r="CF191" s="307"/>
      <c r="CG191" s="307"/>
      <c r="CH191" s="307"/>
      <c r="CI191" s="307"/>
      <c r="CJ191" s="307"/>
      <c r="CK191" s="307"/>
      <c r="CL191" s="307"/>
      <c r="CM191" s="307"/>
      <c r="CN191" s="307"/>
      <c r="CO191" s="307"/>
      <c r="CP191" s="307"/>
      <c r="CQ191" s="307"/>
      <c r="CR191" s="307"/>
      <c r="CS191" s="307"/>
      <c r="CT191" s="307"/>
      <c r="CU191" s="307"/>
      <c r="CV191" s="307"/>
      <c r="CW191" s="307"/>
      <c r="CX191" s="307"/>
      <c r="CY191" s="307"/>
      <c r="CZ191" s="307"/>
      <c r="DA191" s="307"/>
      <c r="DB191" s="307"/>
      <c r="DC191" s="307"/>
      <c r="DD191" s="307"/>
      <c r="DE191" s="307"/>
      <c r="DF191" s="307"/>
      <c r="DG191" s="307"/>
      <c r="DH191" s="307"/>
      <c r="DI191" s="307"/>
      <c r="DJ191" s="307"/>
      <c r="DK191" s="307"/>
      <c r="DL191" s="307"/>
      <c r="DM191" s="307"/>
      <c r="DN191" s="307"/>
      <c r="DO191" s="307"/>
      <c r="DP191" s="307"/>
      <c r="DQ191" s="307"/>
      <c r="DR191" s="307"/>
      <c r="DS191" s="307"/>
      <c r="DT191" s="307"/>
      <c r="DU191" s="307"/>
      <c r="DV191" s="307"/>
      <c r="DW191" s="307"/>
      <c r="DX191" s="307"/>
      <c r="DY191" s="307"/>
      <c r="DZ191" s="307"/>
      <c r="EA191" s="307"/>
      <c r="EB191" s="307"/>
      <c r="EC191" s="307"/>
      <c r="ED191" s="307"/>
      <c r="EE191" s="307"/>
      <c r="EF191" s="307"/>
      <c r="EG191" s="307"/>
      <c r="EH191" s="307"/>
      <c r="EI191" s="307"/>
      <c r="EJ191" s="307"/>
      <c r="EK191" s="307"/>
      <c r="EL191" s="307"/>
      <c r="EM191" s="307"/>
      <c r="EN191" s="307"/>
      <c r="EO191" s="307"/>
      <c r="EP191" s="307"/>
      <c r="EQ191" s="307"/>
      <c r="ER191" s="307"/>
      <c r="ES191" s="307"/>
      <c r="ET191" s="307"/>
      <c r="EU191" s="307"/>
      <c r="EV191" s="307"/>
      <c r="EW191" s="307"/>
      <c r="EX191" s="307"/>
      <c r="EY191" s="307"/>
      <c r="EZ191" s="307"/>
      <c r="FA191" s="307"/>
      <c r="FB191" s="307"/>
      <c r="FC191" s="307"/>
      <c r="FD191" s="307"/>
      <c r="FE191" s="307"/>
      <c r="FF191" s="307"/>
      <c r="FG191" s="307"/>
      <c r="FH191" s="307"/>
      <c r="FI191" s="307"/>
      <c r="FJ191" s="307"/>
      <c r="FK191" s="307"/>
      <c r="FL191" s="307"/>
      <c r="FM191" s="307"/>
      <c r="FN191" s="307"/>
      <c r="FO191" s="307"/>
      <c r="FP191" s="307"/>
      <c r="FQ191" s="307"/>
      <c r="FR191" s="307"/>
      <c r="FS191" s="307"/>
      <c r="FT191" s="307"/>
      <c r="FU191" s="307"/>
      <c r="FV191" s="307"/>
      <c r="FW191" s="307"/>
      <c r="FX191" s="307"/>
      <c r="FY191" s="307"/>
      <c r="FZ191" s="307"/>
      <c r="GA191" s="307"/>
      <c r="GB191" s="307"/>
      <c r="GC191" s="307"/>
      <c r="GD191" s="307"/>
      <c r="GE191" s="307"/>
      <c r="GF191" s="307"/>
    </row>
    <row r="192" spans="7:188" x14ac:dyDescent="0.25">
      <c r="G192" s="256"/>
      <c r="H192" s="256"/>
      <c r="I192" s="256"/>
      <c r="J192" s="256"/>
      <c r="K192" s="256"/>
      <c r="L192" s="256"/>
      <c r="M192" s="256"/>
      <c r="N192" s="256"/>
      <c r="O192" s="256"/>
      <c r="P192" s="256"/>
      <c r="Q192" s="256"/>
      <c r="R192" s="256"/>
      <c r="S192" s="256"/>
      <c r="T192" s="256"/>
      <c r="U192" s="256"/>
      <c r="V192" s="256"/>
      <c r="W192" s="256"/>
      <c r="X192" s="256"/>
      <c r="Y192" s="256"/>
      <c r="Z192" s="256"/>
      <c r="AA192" s="256"/>
      <c r="AB192" s="256"/>
      <c r="AC192" s="256"/>
      <c r="AD192" s="256"/>
      <c r="AE192" s="256"/>
      <c r="AF192" s="256"/>
      <c r="AG192" s="256"/>
      <c r="AH192" s="256"/>
      <c r="AI192" s="256"/>
      <c r="AJ192" s="256"/>
      <c r="AK192" s="256"/>
      <c r="AL192" s="256"/>
      <c r="AM192" s="256"/>
      <c r="AN192" s="256"/>
      <c r="AO192" s="256"/>
      <c r="AP192" s="256"/>
      <c r="AQ192" s="256"/>
      <c r="AR192" s="256"/>
      <c r="AS192" s="256"/>
      <c r="AT192" s="256"/>
      <c r="AU192" s="256"/>
      <c r="AV192" s="256"/>
      <c r="AW192" s="256"/>
      <c r="AX192" s="256"/>
      <c r="AY192" s="256"/>
      <c r="AZ192" s="256"/>
      <c r="BA192" s="256"/>
      <c r="BB192" s="256"/>
      <c r="BC192" s="256"/>
      <c r="BD192" s="256"/>
      <c r="BE192" s="256"/>
      <c r="BF192" s="256"/>
      <c r="BG192" s="256"/>
      <c r="BH192" s="256"/>
      <c r="BI192" s="256"/>
      <c r="BJ192" s="256"/>
      <c r="BK192" s="256"/>
      <c r="BL192" s="256"/>
      <c r="BM192" s="256"/>
      <c r="BN192" s="256"/>
      <c r="BO192" s="256"/>
      <c r="BP192" s="256"/>
      <c r="BQ192" s="256"/>
      <c r="BR192" s="256"/>
      <c r="BS192" s="256"/>
      <c r="BT192" s="256"/>
      <c r="BU192" s="256"/>
      <c r="BV192" s="256"/>
      <c r="BW192" s="256"/>
      <c r="BX192" s="256"/>
      <c r="BY192" s="256"/>
      <c r="BZ192" s="256"/>
      <c r="CA192" s="256"/>
      <c r="CB192" s="256"/>
      <c r="CC192" s="256"/>
      <c r="CD192" s="256"/>
      <c r="CE192" s="256"/>
      <c r="CF192" s="256"/>
      <c r="CG192" s="256"/>
      <c r="CH192" s="256"/>
      <c r="CI192" s="256"/>
      <c r="CJ192" s="256"/>
      <c r="CK192" s="256"/>
      <c r="CL192" s="256"/>
      <c r="CM192" s="256"/>
      <c r="CN192" s="256"/>
      <c r="CO192" s="256"/>
      <c r="CP192" s="256"/>
      <c r="CQ192" s="256"/>
      <c r="CR192" s="256"/>
      <c r="CS192" s="256"/>
      <c r="CT192" s="256"/>
      <c r="CU192" s="256"/>
      <c r="CV192" s="256"/>
      <c r="CW192" s="256"/>
      <c r="CX192" s="256"/>
      <c r="CY192" s="256"/>
      <c r="CZ192" s="256"/>
      <c r="DA192" s="256"/>
      <c r="DB192" s="256"/>
      <c r="DC192" s="256"/>
      <c r="DD192" s="256"/>
      <c r="DE192" s="256"/>
      <c r="DF192" s="256"/>
      <c r="DG192" s="256"/>
      <c r="DH192" s="256"/>
      <c r="DI192" s="256"/>
      <c r="DJ192" s="256"/>
      <c r="DK192" s="256"/>
      <c r="DL192" s="256"/>
      <c r="DM192" s="256"/>
      <c r="DN192" s="256"/>
      <c r="DO192" s="256"/>
      <c r="DP192" s="256"/>
      <c r="DQ192" s="256"/>
      <c r="DR192" s="256"/>
      <c r="DS192" s="256"/>
      <c r="DT192" s="256"/>
      <c r="DU192" s="256"/>
      <c r="DV192" s="256"/>
      <c r="DW192" s="256"/>
      <c r="DX192" s="256"/>
      <c r="DY192" s="256"/>
      <c r="DZ192" s="256"/>
      <c r="EA192" s="256"/>
      <c r="EB192" s="256"/>
      <c r="EC192" s="256"/>
      <c r="ED192" s="256"/>
      <c r="EE192" s="256"/>
      <c r="EF192" s="256"/>
      <c r="EG192" s="256"/>
      <c r="EH192" s="256"/>
      <c r="EI192" s="256"/>
      <c r="EJ192" s="256"/>
      <c r="EK192" s="256"/>
      <c r="EL192" s="256"/>
      <c r="EM192" s="256"/>
      <c r="EN192" s="256"/>
      <c r="EO192" s="256"/>
      <c r="EP192" s="256"/>
      <c r="EQ192" s="256"/>
      <c r="ER192" s="256"/>
      <c r="ES192" s="256"/>
      <c r="ET192" s="256"/>
      <c r="EU192" s="256"/>
      <c r="EV192" s="256"/>
      <c r="EW192" s="256"/>
      <c r="EX192" s="256"/>
      <c r="EY192" s="256"/>
      <c r="EZ192" s="256"/>
      <c r="FA192" s="256"/>
      <c r="FB192" s="256"/>
      <c r="FC192" s="256"/>
      <c r="FD192" s="256"/>
      <c r="FE192" s="256"/>
      <c r="FF192" s="256"/>
      <c r="FG192" s="256"/>
      <c r="FH192" s="256"/>
      <c r="FI192" s="256"/>
      <c r="FJ192" s="256"/>
      <c r="FK192" s="256"/>
      <c r="FL192" s="256"/>
      <c r="FM192" s="256"/>
      <c r="FN192" s="256"/>
      <c r="FO192" s="256"/>
      <c r="FP192" s="256"/>
      <c r="FQ192" s="256"/>
      <c r="FR192" s="256"/>
      <c r="FS192" s="256"/>
      <c r="FT192" s="256"/>
      <c r="FU192" s="256"/>
      <c r="FV192" s="256"/>
      <c r="FW192" s="256"/>
      <c r="FX192" s="256"/>
      <c r="FY192" s="256"/>
      <c r="FZ192" s="256"/>
      <c r="GA192" s="256"/>
      <c r="GB192" s="256"/>
      <c r="GC192" s="256"/>
      <c r="GD192" s="256"/>
      <c r="GE192" s="256"/>
      <c r="GF192" s="256"/>
    </row>
    <row r="193" spans="7:188" x14ac:dyDescent="0.25">
      <c r="G193" s="307"/>
      <c r="H193" s="307"/>
      <c r="I193" s="307"/>
      <c r="J193" s="307"/>
      <c r="K193" s="307"/>
      <c r="L193" s="307"/>
      <c r="M193" s="307"/>
      <c r="N193" s="307"/>
      <c r="O193" s="307"/>
      <c r="P193" s="307"/>
      <c r="Q193" s="307"/>
      <c r="R193" s="307"/>
      <c r="S193" s="307"/>
      <c r="T193" s="307"/>
      <c r="U193" s="307"/>
      <c r="V193" s="307"/>
      <c r="W193" s="307"/>
      <c r="X193" s="307"/>
      <c r="Y193" s="307"/>
      <c r="Z193" s="307"/>
      <c r="AA193" s="307"/>
      <c r="AB193" s="307"/>
      <c r="AC193" s="307"/>
      <c r="AD193" s="307"/>
      <c r="AE193" s="307"/>
      <c r="AF193" s="307"/>
      <c r="AG193" s="307"/>
      <c r="AH193" s="307"/>
      <c r="AI193" s="307"/>
      <c r="AJ193" s="307"/>
      <c r="AK193" s="307"/>
      <c r="AL193" s="307"/>
      <c r="AM193" s="307"/>
      <c r="AN193" s="307"/>
      <c r="AO193" s="307"/>
      <c r="AP193" s="307"/>
      <c r="AQ193" s="307"/>
      <c r="AR193" s="307"/>
      <c r="AS193" s="307"/>
      <c r="AT193" s="307"/>
      <c r="AU193" s="307"/>
      <c r="AV193" s="307"/>
      <c r="AW193" s="307"/>
      <c r="AX193" s="307"/>
      <c r="AY193" s="307"/>
      <c r="AZ193" s="307"/>
      <c r="BA193" s="307"/>
      <c r="BB193" s="307"/>
      <c r="BC193" s="307"/>
      <c r="BD193" s="307"/>
      <c r="BE193" s="307"/>
      <c r="BF193" s="307"/>
      <c r="BG193" s="307"/>
      <c r="BH193" s="307"/>
      <c r="BI193" s="307"/>
      <c r="BJ193" s="307"/>
      <c r="BK193" s="307"/>
      <c r="BL193" s="307"/>
      <c r="BM193" s="307"/>
      <c r="BN193" s="307"/>
      <c r="BO193" s="307"/>
      <c r="BP193" s="307"/>
      <c r="BQ193" s="307"/>
      <c r="BR193" s="307"/>
      <c r="BS193" s="307"/>
      <c r="BT193" s="307"/>
      <c r="BU193" s="307"/>
      <c r="BV193" s="307"/>
      <c r="BW193" s="307"/>
      <c r="BX193" s="307"/>
      <c r="BY193" s="307"/>
      <c r="BZ193" s="307"/>
      <c r="CA193" s="307"/>
      <c r="CB193" s="307"/>
      <c r="CC193" s="307"/>
      <c r="CD193" s="307"/>
      <c r="CE193" s="307"/>
      <c r="CF193" s="307"/>
      <c r="CG193" s="307"/>
      <c r="CH193" s="307"/>
      <c r="CI193" s="307"/>
      <c r="CJ193" s="307"/>
      <c r="CK193" s="307"/>
      <c r="CL193" s="307"/>
      <c r="CM193" s="307"/>
      <c r="CN193" s="307"/>
      <c r="CO193" s="307"/>
      <c r="CP193" s="307"/>
      <c r="CQ193" s="307"/>
      <c r="CR193" s="307"/>
      <c r="CS193" s="307"/>
      <c r="CT193" s="307"/>
      <c r="CU193" s="307"/>
      <c r="CV193" s="307"/>
      <c r="CW193" s="307"/>
      <c r="CX193" s="307"/>
      <c r="CY193" s="307"/>
      <c r="CZ193" s="307"/>
      <c r="DA193" s="307"/>
      <c r="DB193" s="307"/>
      <c r="DC193" s="307"/>
      <c r="DD193" s="307"/>
      <c r="DE193" s="307"/>
      <c r="DF193" s="307"/>
      <c r="DG193" s="307"/>
      <c r="DH193" s="307"/>
      <c r="DI193" s="307"/>
      <c r="DJ193" s="307"/>
      <c r="DK193" s="307"/>
      <c r="DL193" s="307"/>
      <c r="DM193" s="307"/>
      <c r="DN193" s="307"/>
      <c r="DO193" s="307"/>
      <c r="DP193" s="307"/>
      <c r="DQ193" s="307"/>
      <c r="DR193" s="307"/>
      <c r="DS193" s="307"/>
      <c r="DT193" s="307"/>
      <c r="DU193" s="307"/>
      <c r="DV193" s="307"/>
      <c r="DW193" s="307"/>
      <c r="DX193" s="307"/>
      <c r="DY193" s="307"/>
      <c r="DZ193" s="307"/>
      <c r="EA193" s="307"/>
      <c r="EB193" s="307"/>
      <c r="EC193" s="307"/>
      <c r="ED193" s="307"/>
      <c r="EE193" s="307"/>
      <c r="EF193" s="307"/>
      <c r="EG193" s="307"/>
      <c r="EH193" s="307"/>
      <c r="EI193" s="307"/>
      <c r="EJ193" s="307"/>
      <c r="EK193" s="307"/>
      <c r="EL193" s="307"/>
      <c r="EM193" s="307"/>
      <c r="EN193" s="307"/>
      <c r="EO193" s="307"/>
      <c r="EP193" s="307"/>
      <c r="EQ193" s="307"/>
      <c r="ER193" s="307"/>
      <c r="ES193" s="307"/>
      <c r="ET193" s="307"/>
      <c r="EU193" s="307"/>
      <c r="EV193" s="307"/>
      <c r="EW193" s="307"/>
      <c r="EX193" s="307"/>
      <c r="EY193" s="307"/>
      <c r="EZ193" s="307"/>
      <c r="FA193" s="307"/>
      <c r="FB193" s="307"/>
      <c r="FC193" s="307"/>
      <c r="FD193" s="307"/>
      <c r="FE193" s="307"/>
      <c r="FF193" s="307"/>
      <c r="FG193" s="307"/>
      <c r="FH193" s="307"/>
      <c r="FI193" s="307"/>
      <c r="FJ193" s="307"/>
      <c r="FK193" s="307"/>
      <c r="FL193" s="307"/>
      <c r="FM193" s="307"/>
      <c r="FN193" s="307"/>
      <c r="FO193" s="307"/>
      <c r="FP193" s="307"/>
      <c r="FQ193" s="307"/>
      <c r="FR193" s="307"/>
      <c r="FS193" s="307"/>
      <c r="FT193" s="307"/>
      <c r="FU193" s="307"/>
      <c r="FV193" s="307"/>
      <c r="FW193" s="307"/>
      <c r="FX193" s="307"/>
      <c r="FY193" s="307"/>
      <c r="FZ193" s="307"/>
      <c r="GA193" s="307"/>
      <c r="GB193" s="307"/>
      <c r="GC193" s="307"/>
      <c r="GD193" s="307"/>
      <c r="GE193" s="307"/>
      <c r="GF193" s="307"/>
    </row>
    <row r="194" spans="7:188" x14ac:dyDescent="0.25">
      <c r="G194" s="256"/>
      <c r="H194" s="256"/>
      <c r="I194" s="256"/>
      <c r="J194" s="256"/>
      <c r="K194" s="256"/>
      <c r="L194" s="256"/>
      <c r="M194" s="256"/>
      <c r="N194" s="256"/>
      <c r="O194" s="256"/>
      <c r="P194" s="256"/>
      <c r="Q194" s="256"/>
      <c r="R194" s="256"/>
      <c r="S194" s="256"/>
      <c r="T194" s="256"/>
      <c r="U194" s="256"/>
      <c r="V194" s="256"/>
      <c r="W194" s="256"/>
      <c r="X194" s="256"/>
      <c r="Y194" s="256"/>
      <c r="Z194" s="256"/>
      <c r="AA194" s="256"/>
      <c r="AB194" s="256"/>
      <c r="AC194" s="256"/>
      <c r="AD194" s="256"/>
      <c r="AE194" s="256"/>
      <c r="AF194" s="256"/>
      <c r="AG194" s="256"/>
      <c r="AH194" s="256"/>
      <c r="AI194" s="256"/>
      <c r="AJ194" s="256"/>
      <c r="AK194" s="256"/>
      <c r="AL194" s="256"/>
      <c r="AM194" s="256"/>
      <c r="AN194" s="256"/>
      <c r="AO194" s="256"/>
      <c r="AP194" s="256"/>
      <c r="AQ194" s="256"/>
      <c r="AR194" s="256"/>
      <c r="AS194" s="256"/>
      <c r="AT194" s="256"/>
      <c r="AU194" s="256"/>
      <c r="AV194" s="256"/>
      <c r="AW194" s="256"/>
      <c r="AX194" s="256"/>
      <c r="AY194" s="256"/>
      <c r="AZ194" s="256"/>
      <c r="BA194" s="256"/>
      <c r="BB194" s="256"/>
      <c r="BC194" s="256"/>
      <c r="BD194" s="256"/>
      <c r="BE194" s="256"/>
      <c r="BF194" s="256"/>
      <c r="BG194" s="256"/>
      <c r="BH194" s="256"/>
      <c r="BI194" s="256"/>
      <c r="BJ194" s="256"/>
      <c r="BK194" s="256"/>
      <c r="BL194" s="256"/>
      <c r="BM194" s="256"/>
      <c r="BN194" s="256"/>
      <c r="BO194" s="256"/>
      <c r="BP194" s="256"/>
      <c r="BQ194" s="256"/>
      <c r="BR194" s="256"/>
      <c r="BS194" s="256"/>
      <c r="BT194" s="256"/>
      <c r="BU194" s="256"/>
      <c r="BV194" s="256"/>
      <c r="BW194" s="256"/>
      <c r="BX194" s="256"/>
      <c r="BY194" s="256"/>
      <c r="BZ194" s="256"/>
      <c r="CA194" s="256"/>
      <c r="CB194" s="256"/>
      <c r="CC194" s="256"/>
      <c r="CD194" s="256"/>
      <c r="CE194" s="256"/>
      <c r="CF194" s="256"/>
      <c r="CG194" s="256"/>
      <c r="CH194" s="256"/>
      <c r="CI194" s="256"/>
      <c r="CJ194" s="256"/>
      <c r="CK194" s="256"/>
      <c r="CL194" s="256"/>
      <c r="CM194" s="256"/>
      <c r="CN194" s="256"/>
      <c r="CO194" s="256"/>
      <c r="CP194" s="256"/>
      <c r="CQ194" s="256"/>
      <c r="CR194" s="256"/>
      <c r="CS194" s="256"/>
      <c r="CT194" s="256"/>
      <c r="CU194" s="256"/>
      <c r="CV194" s="256"/>
      <c r="CW194" s="256"/>
      <c r="CX194" s="256"/>
      <c r="CY194" s="256"/>
      <c r="CZ194" s="256"/>
      <c r="DA194" s="256"/>
      <c r="DB194" s="256"/>
      <c r="DC194" s="256"/>
      <c r="DD194" s="256"/>
      <c r="DE194" s="256"/>
      <c r="DF194" s="256"/>
      <c r="DG194" s="256"/>
      <c r="DH194" s="256"/>
      <c r="DI194" s="256"/>
      <c r="DJ194" s="256"/>
      <c r="DK194" s="256"/>
      <c r="DL194" s="256"/>
      <c r="DM194" s="256"/>
      <c r="DN194" s="256"/>
      <c r="DO194" s="256"/>
      <c r="DP194" s="256"/>
      <c r="DQ194" s="256"/>
      <c r="DR194" s="256"/>
      <c r="DS194" s="256"/>
      <c r="DT194" s="256"/>
      <c r="DU194" s="256"/>
      <c r="DV194" s="256"/>
      <c r="DW194" s="256"/>
      <c r="DX194" s="256"/>
      <c r="DY194" s="256"/>
      <c r="DZ194" s="256"/>
      <c r="EA194" s="256"/>
      <c r="EB194" s="256"/>
      <c r="EC194" s="256"/>
      <c r="ED194" s="256"/>
      <c r="EE194" s="256"/>
      <c r="EF194" s="256"/>
      <c r="EG194" s="256"/>
      <c r="EH194" s="256"/>
      <c r="EI194" s="256"/>
      <c r="EJ194" s="256"/>
      <c r="EK194" s="256"/>
      <c r="EL194" s="256"/>
      <c r="EM194" s="256"/>
      <c r="EN194" s="256"/>
      <c r="EO194" s="256"/>
      <c r="EP194" s="256"/>
      <c r="EQ194" s="256"/>
      <c r="ER194" s="256"/>
      <c r="ES194" s="256"/>
      <c r="ET194" s="256"/>
      <c r="EU194" s="256"/>
      <c r="EV194" s="256"/>
      <c r="EW194" s="256"/>
      <c r="EX194" s="256"/>
      <c r="EY194" s="256"/>
      <c r="EZ194" s="256"/>
      <c r="FA194" s="256"/>
      <c r="FB194" s="256"/>
      <c r="FC194" s="256"/>
      <c r="FD194" s="256"/>
      <c r="FE194" s="256"/>
      <c r="FF194" s="256"/>
      <c r="FG194" s="256"/>
      <c r="FH194" s="256"/>
      <c r="FI194" s="256"/>
      <c r="FJ194" s="256"/>
      <c r="FK194" s="256"/>
      <c r="FL194" s="256"/>
      <c r="FM194" s="256"/>
      <c r="FN194" s="256"/>
      <c r="FO194" s="256"/>
      <c r="FP194" s="256"/>
      <c r="FQ194" s="256"/>
      <c r="FR194" s="256"/>
      <c r="FS194" s="256"/>
      <c r="FT194" s="256"/>
      <c r="FU194" s="256"/>
      <c r="FV194" s="256"/>
      <c r="FW194" s="256"/>
      <c r="FX194" s="256"/>
      <c r="FY194" s="256"/>
      <c r="FZ194" s="256"/>
      <c r="GA194" s="256"/>
      <c r="GB194" s="256"/>
      <c r="GC194" s="256"/>
      <c r="GD194" s="256"/>
      <c r="GE194" s="256"/>
      <c r="GF194" s="256"/>
    </row>
    <row r="195" spans="7:188" x14ac:dyDescent="0.25">
      <c r="G195" s="307"/>
      <c r="H195" s="307"/>
      <c r="I195" s="307"/>
      <c r="J195" s="307"/>
      <c r="K195" s="307"/>
      <c r="L195" s="307"/>
      <c r="M195" s="307"/>
      <c r="N195" s="307"/>
      <c r="O195" s="307"/>
      <c r="P195" s="307"/>
      <c r="Q195" s="307"/>
      <c r="R195" s="307"/>
      <c r="S195" s="307"/>
      <c r="T195" s="307"/>
      <c r="U195" s="307"/>
      <c r="V195" s="307"/>
      <c r="W195" s="307"/>
      <c r="X195" s="307"/>
      <c r="Y195" s="307"/>
      <c r="Z195" s="307"/>
      <c r="AA195" s="307"/>
      <c r="AB195" s="307"/>
      <c r="AC195" s="307"/>
      <c r="AD195" s="307"/>
      <c r="AE195" s="307"/>
      <c r="AF195" s="307"/>
      <c r="AG195" s="307"/>
      <c r="AH195" s="307"/>
      <c r="AI195" s="307"/>
      <c r="AJ195" s="307"/>
      <c r="AK195" s="307"/>
      <c r="AL195" s="307"/>
      <c r="AM195" s="307"/>
      <c r="AN195" s="307"/>
      <c r="AO195" s="307"/>
      <c r="AP195" s="307"/>
      <c r="AQ195" s="307"/>
      <c r="AR195" s="307"/>
      <c r="AS195" s="307"/>
      <c r="AT195" s="307"/>
      <c r="AU195" s="307"/>
      <c r="AV195" s="307"/>
      <c r="AW195" s="307"/>
      <c r="AX195" s="307"/>
      <c r="AY195" s="307"/>
      <c r="AZ195" s="307"/>
      <c r="BA195" s="307"/>
      <c r="BB195" s="307"/>
      <c r="BC195" s="307"/>
      <c r="BD195" s="307"/>
      <c r="BE195" s="307"/>
      <c r="BF195" s="307"/>
      <c r="BG195" s="307"/>
      <c r="BH195" s="307"/>
      <c r="BI195" s="307"/>
      <c r="BJ195" s="307"/>
      <c r="BK195" s="307"/>
      <c r="BL195" s="307"/>
      <c r="BM195" s="307"/>
      <c r="BN195" s="307"/>
      <c r="BO195" s="307"/>
      <c r="BP195" s="307"/>
      <c r="BQ195" s="307"/>
      <c r="BR195" s="307"/>
      <c r="BS195" s="307"/>
      <c r="BT195" s="307"/>
      <c r="BU195" s="307"/>
      <c r="BV195" s="307"/>
      <c r="BW195" s="307"/>
      <c r="BX195" s="307"/>
      <c r="BY195" s="307"/>
      <c r="BZ195" s="307"/>
      <c r="CA195" s="307"/>
      <c r="CB195" s="307"/>
      <c r="CC195" s="307"/>
      <c r="CD195" s="307"/>
      <c r="CE195" s="307"/>
      <c r="CF195" s="307"/>
      <c r="CG195" s="307"/>
      <c r="CH195" s="307"/>
      <c r="CI195" s="307"/>
      <c r="CJ195" s="307"/>
      <c r="CK195" s="307"/>
      <c r="CL195" s="307"/>
      <c r="CM195" s="307"/>
      <c r="CN195" s="307"/>
      <c r="CO195" s="307"/>
      <c r="CP195" s="307"/>
      <c r="CQ195" s="307"/>
      <c r="CR195" s="307"/>
      <c r="CS195" s="307"/>
      <c r="CT195" s="307"/>
      <c r="CU195" s="307"/>
      <c r="CV195" s="307"/>
      <c r="CW195" s="307"/>
      <c r="CX195" s="307"/>
      <c r="CY195" s="307"/>
      <c r="CZ195" s="307"/>
      <c r="DA195" s="307"/>
      <c r="DB195" s="307"/>
      <c r="DC195" s="307"/>
      <c r="DD195" s="307"/>
      <c r="DE195" s="307"/>
      <c r="DF195" s="307"/>
      <c r="DG195" s="307"/>
      <c r="DH195" s="307"/>
      <c r="DI195" s="307"/>
      <c r="DJ195" s="307"/>
      <c r="DK195" s="307"/>
      <c r="DL195" s="307"/>
      <c r="DM195" s="307"/>
      <c r="DN195" s="307"/>
      <c r="DO195" s="307"/>
      <c r="DP195" s="307"/>
      <c r="DQ195" s="307"/>
      <c r="DR195" s="307"/>
      <c r="DS195" s="307"/>
      <c r="DT195" s="307"/>
      <c r="DU195" s="307"/>
      <c r="DV195" s="307"/>
      <c r="DW195" s="307"/>
      <c r="DX195" s="307"/>
      <c r="DY195" s="307"/>
      <c r="DZ195" s="307"/>
      <c r="EA195" s="307"/>
      <c r="EB195" s="307"/>
      <c r="EC195" s="307"/>
      <c r="ED195" s="307"/>
      <c r="EE195" s="307"/>
      <c r="EF195" s="307"/>
      <c r="EG195" s="307"/>
      <c r="EH195" s="307"/>
      <c r="EI195" s="307"/>
      <c r="EJ195" s="307"/>
      <c r="EK195" s="307"/>
      <c r="EL195" s="307"/>
      <c r="EM195" s="307"/>
      <c r="EN195" s="307"/>
      <c r="EO195" s="307"/>
      <c r="EP195" s="307"/>
      <c r="EQ195" s="307"/>
      <c r="ER195" s="307"/>
      <c r="ES195" s="307"/>
      <c r="ET195" s="307"/>
      <c r="EU195" s="307"/>
      <c r="EV195" s="307"/>
      <c r="EW195" s="307"/>
      <c r="EX195" s="307"/>
      <c r="EY195" s="307"/>
      <c r="EZ195" s="307"/>
      <c r="FA195" s="307"/>
      <c r="FB195" s="307"/>
      <c r="FC195" s="307"/>
      <c r="FD195" s="307"/>
      <c r="FE195" s="307"/>
      <c r="FF195" s="307"/>
      <c r="FG195" s="307"/>
      <c r="FH195" s="307"/>
      <c r="FI195" s="307"/>
      <c r="FJ195" s="307"/>
      <c r="FK195" s="307"/>
      <c r="FL195" s="307"/>
      <c r="FM195" s="307"/>
      <c r="FN195" s="307"/>
      <c r="FO195" s="307"/>
      <c r="FP195" s="307"/>
      <c r="FQ195" s="307"/>
      <c r="FR195" s="307"/>
      <c r="FS195" s="307"/>
      <c r="FT195" s="307"/>
      <c r="FU195" s="307"/>
      <c r="FV195" s="307"/>
      <c r="FW195" s="307"/>
      <c r="FX195" s="307"/>
      <c r="FY195" s="307"/>
      <c r="FZ195" s="307"/>
      <c r="GA195" s="307"/>
      <c r="GB195" s="307"/>
      <c r="GC195" s="307"/>
      <c r="GD195" s="307"/>
      <c r="GE195" s="307"/>
      <c r="GF195" s="307"/>
    </row>
    <row r="196" spans="7:188" x14ac:dyDescent="0.25">
      <c r="G196" s="256"/>
      <c r="H196" s="256"/>
      <c r="I196" s="256"/>
      <c r="J196" s="256"/>
      <c r="K196" s="256"/>
      <c r="L196" s="256"/>
      <c r="M196" s="256"/>
      <c r="N196" s="256"/>
      <c r="O196" s="256"/>
      <c r="P196" s="256"/>
      <c r="Q196" s="256"/>
      <c r="R196" s="256"/>
      <c r="S196" s="256"/>
      <c r="T196" s="256"/>
      <c r="U196" s="256"/>
      <c r="V196" s="256"/>
      <c r="W196" s="256"/>
      <c r="X196" s="256"/>
      <c r="Y196" s="256"/>
      <c r="Z196" s="256"/>
      <c r="AA196" s="256"/>
      <c r="AB196" s="256"/>
      <c r="AC196" s="256"/>
      <c r="AD196" s="256"/>
      <c r="AE196" s="256"/>
      <c r="AF196" s="256"/>
      <c r="AG196" s="256"/>
      <c r="AH196" s="256"/>
      <c r="AI196" s="256"/>
      <c r="AJ196" s="256"/>
      <c r="AK196" s="256"/>
      <c r="AL196" s="256"/>
      <c r="AM196" s="256"/>
      <c r="AN196" s="256"/>
      <c r="AO196" s="256"/>
      <c r="AP196" s="256"/>
      <c r="AQ196" s="256"/>
      <c r="AR196" s="256"/>
      <c r="AS196" s="256"/>
      <c r="AT196" s="256"/>
      <c r="AU196" s="256"/>
      <c r="AV196" s="256"/>
      <c r="AW196" s="256"/>
      <c r="AX196" s="256"/>
      <c r="AY196" s="256"/>
      <c r="AZ196" s="256"/>
      <c r="BA196" s="256"/>
      <c r="BB196" s="256"/>
      <c r="BC196" s="256"/>
      <c r="BD196" s="256"/>
      <c r="BE196" s="256"/>
      <c r="BF196" s="256"/>
      <c r="BG196" s="256"/>
      <c r="BH196" s="256"/>
      <c r="BI196" s="256"/>
      <c r="BJ196" s="256"/>
      <c r="BK196" s="256"/>
      <c r="BL196" s="256"/>
      <c r="BM196" s="256"/>
      <c r="BN196" s="256"/>
      <c r="BO196" s="256"/>
      <c r="BP196" s="256"/>
      <c r="BQ196" s="256"/>
      <c r="BR196" s="256"/>
      <c r="BS196" s="256"/>
      <c r="BT196" s="256"/>
      <c r="BU196" s="256"/>
      <c r="BV196" s="256"/>
      <c r="BW196" s="256"/>
      <c r="BX196" s="256"/>
      <c r="BY196" s="256"/>
      <c r="BZ196" s="256"/>
      <c r="CA196" s="256"/>
      <c r="CB196" s="256"/>
      <c r="CC196" s="256"/>
      <c r="CD196" s="256"/>
      <c r="CE196" s="256"/>
      <c r="CF196" s="256"/>
      <c r="CG196" s="256"/>
      <c r="CH196" s="256"/>
      <c r="CI196" s="256"/>
      <c r="CJ196" s="256"/>
      <c r="CK196" s="256"/>
      <c r="CL196" s="256"/>
      <c r="CM196" s="256"/>
      <c r="CN196" s="256"/>
      <c r="CO196" s="256"/>
      <c r="CP196" s="256"/>
      <c r="CQ196" s="256"/>
      <c r="CR196" s="256"/>
      <c r="CS196" s="256"/>
      <c r="CT196" s="256"/>
      <c r="CU196" s="256"/>
      <c r="CV196" s="256"/>
      <c r="CW196" s="256"/>
      <c r="CX196" s="256"/>
      <c r="CY196" s="256"/>
      <c r="CZ196" s="256"/>
      <c r="DA196" s="256"/>
      <c r="DB196" s="256"/>
      <c r="DC196" s="256"/>
      <c r="DD196" s="256"/>
      <c r="DE196" s="256"/>
      <c r="DF196" s="256"/>
      <c r="DG196" s="256"/>
      <c r="DH196" s="256"/>
      <c r="DI196" s="256"/>
      <c r="DJ196" s="256"/>
      <c r="DK196" s="256"/>
      <c r="DL196" s="256"/>
      <c r="DM196" s="256"/>
      <c r="DN196" s="256"/>
      <c r="DO196" s="256"/>
      <c r="DP196" s="256"/>
      <c r="DQ196" s="256"/>
      <c r="DR196" s="256"/>
      <c r="DS196" s="256"/>
      <c r="DT196" s="256"/>
      <c r="DU196" s="256"/>
      <c r="DV196" s="256"/>
      <c r="DW196" s="256"/>
      <c r="DX196" s="256"/>
      <c r="DY196" s="256"/>
      <c r="DZ196" s="256"/>
      <c r="EA196" s="256"/>
      <c r="EB196" s="256"/>
      <c r="EC196" s="256"/>
      <c r="ED196" s="256"/>
      <c r="EE196" s="256"/>
      <c r="EF196" s="256"/>
      <c r="EG196" s="256"/>
      <c r="EH196" s="256"/>
      <c r="EI196" s="256"/>
      <c r="EJ196" s="256"/>
      <c r="EK196" s="256"/>
      <c r="EL196" s="256"/>
      <c r="EM196" s="256"/>
      <c r="EN196" s="256"/>
      <c r="EO196" s="256"/>
      <c r="EP196" s="256"/>
      <c r="EQ196" s="256"/>
      <c r="ER196" s="256"/>
      <c r="ES196" s="256"/>
      <c r="ET196" s="256"/>
      <c r="EU196" s="256"/>
      <c r="EV196" s="256"/>
      <c r="EW196" s="256"/>
      <c r="EX196" s="256"/>
      <c r="EY196" s="256"/>
      <c r="EZ196" s="256"/>
      <c r="FA196" s="256"/>
      <c r="FB196" s="256"/>
      <c r="FC196" s="256"/>
      <c r="FD196" s="256"/>
      <c r="FE196" s="256"/>
      <c r="FF196" s="256"/>
      <c r="FG196" s="256"/>
      <c r="FH196" s="256"/>
      <c r="FI196" s="256"/>
      <c r="FJ196" s="256"/>
      <c r="FK196" s="256"/>
      <c r="FL196" s="256"/>
      <c r="FM196" s="256"/>
      <c r="FN196" s="256"/>
      <c r="FO196" s="256"/>
      <c r="FP196" s="256"/>
      <c r="FQ196" s="256"/>
      <c r="FR196" s="256"/>
      <c r="FS196" s="256"/>
      <c r="FT196" s="256"/>
      <c r="FU196" s="256"/>
      <c r="FV196" s="256"/>
      <c r="FW196" s="256"/>
      <c r="FX196" s="256"/>
      <c r="FY196" s="256"/>
      <c r="FZ196" s="256"/>
      <c r="GA196" s="256"/>
      <c r="GB196" s="256"/>
      <c r="GC196" s="256"/>
      <c r="GD196" s="256"/>
      <c r="GE196" s="256"/>
      <c r="GF196" s="256"/>
    </row>
    <row r="197" spans="7:188" x14ac:dyDescent="0.25">
      <c r="G197" s="307"/>
      <c r="H197" s="307"/>
      <c r="I197" s="307"/>
      <c r="J197" s="307"/>
      <c r="K197" s="307"/>
      <c r="L197" s="307"/>
      <c r="M197" s="307"/>
      <c r="N197" s="307"/>
      <c r="O197" s="307"/>
      <c r="P197" s="307"/>
      <c r="Q197" s="307"/>
      <c r="R197" s="307"/>
      <c r="S197" s="307"/>
      <c r="T197" s="307"/>
      <c r="U197" s="307"/>
      <c r="V197" s="307"/>
      <c r="W197" s="307"/>
      <c r="X197" s="307"/>
      <c r="Y197" s="307"/>
      <c r="Z197" s="307"/>
      <c r="AA197" s="307"/>
      <c r="AB197" s="307"/>
      <c r="AC197" s="307"/>
      <c r="AD197" s="307"/>
      <c r="AE197" s="307"/>
      <c r="AF197" s="307"/>
      <c r="AG197" s="307"/>
      <c r="AH197" s="307"/>
      <c r="AI197" s="307"/>
      <c r="AJ197" s="307"/>
      <c r="AK197" s="307"/>
      <c r="AL197" s="307"/>
      <c r="AM197" s="307"/>
      <c r="AN197" s="307"/>
      <c r="AO197" s="307"/>
      <c r="AP197" s="307"/>
      <c r="AQ197" s="307"/>
      <c r="AR197" s="307"/>
      <c r="AS197" s="307"/>
      <c r="AT197" s="307"/>
      <c r="AU197" s="307"/>
      <c r="AV197" s="307"/>
      <c r="AW197" s="307"/>
      <c r="AX197" s="307"/>
      <c r="AY197" s="307"/>
      <c r="AZ197" s="307"/>
      <c r="BA197" s="307"/>
      <c r="BB197" s="307"/>
      <c r="BC197" s="307"/>
      <c r="BD197" s="307"/>
      <c r="BE197" s="307"/>
      <c r="BF197" s="307"/>
      <c r="BG197" s="307"/>
      <c r="BH197" s="307"/>
      <c r="BI197" s="307"/>
      <c r="BJ197" s="307"/>
      <c r="BK197" s="307"/>
      <c r="BL197" s="307"/>
      <c r="BM197" s="307"/>
      <c r="BN197" s="307"/>
      <c r="BO197" s="307"/>
      <c r="BP197" s="307"/>
      <c r="BQ197" s="307"/>
      <c r="BR197" s="307"/>
      <c r="BS197" s="307"/>
      <c r="BT197" s="307"/>
      <c r="BU197" s="307"/>
      <c r="BV197" s="307"/>
      <c r="BW197" s="307"/>
      <c r="BX197" s="307"/>
      <c r="BY197" s="307"/>
      <c r="BZ197" s="307"/>
      <c r="CA197" s="307"/>
      <c r="CB197" s="307"/>
      <c r="CC197" s="307"/>
      <c r="CD197" s="307"/>
      <c r="CE197" s="307"/>
      <c r="CF197" s="307"/>
      <c r="CG197" s="307"/>
      <c r="CH197" s="307"/>
      <c r="CI197" s="307"/>
      <c r="CJ197" s="307"/>
      <c r="CK197" s="307"/>
      <c r="CL197" s="307"/>
      <c r="CM197" s="307"/>
      <c r="CN197" s="307"/>
      <c r="CO197" s="307"/>
      <c r="CP197" s="307"/>
      <c r="CQ197" s="307"/>
      <c r="CR197" s="307"/>
      <c r="CS197" s="307"/>
      <c r="CT197" s="307"/>
      <c r="CU197" s="307"/>
      <c r="CV197" s="307"/>
      <c r="CW197" s="307"/>
      <c r="CX197" s="307"/>
      <c r="CY197" s="307"/>
      <c r="CZ197" s="307"/>
      <c r="DA197" s="307"/>
      <c r="DB197" s="307"/>
      <c r="DC197" s="307"/>
      <c r="DD197" s="307"/>
      <c r="DE197" s="307"/>
      <c r="DF197" s="307"/>
      <c r="DG197" s="307"/>
      <c r="DH197" s="307"/>
      <c r="DI197" s="307"/>
      <c r="DJ197" s="307"/>
      <c r="DK197" s="307"/>
      <c r="DL197" s="307"/>
      <c r="DM197" s="307"/>
      <c r="DN197" s="307"/>
      <c r="DO197" s="307"/>
      <c r="DP197" s="307"/>
      <c r="DQ197" s="307"/>
      <c r="DR197" s="307"/>
      <c r="DS197" s="307"/>
      <c r="DT197" s="307"/>
      <c r="DU197" s="307"/>
      <c r="DV197" s="307"/>
      <c r="DW197" s="307"/>
      <c r="DX197" s="307"/>
      <c r="DY197" s="307"/>
      <c r="DZ197" s="307"/>
      <c r="EA197" s="307"/>
      <c r="EB197" s="307"/>
      <c r="EC197" s="307"/>
      <c r="ED197" s="307"/>
      <c r="EE197" s="307"/>
      <c r="EF197" s="307"/>
      <c r="EG197" s="307"/>
      <c r="EH197" s="307"/>
      <c r="EI197" s="307"/>
      <c r="EJ197" s="307"/>
      <c r="EK197" s="307"/>
      <c r="EL197" s="307"/>
      <c r="EM197" s="307"/>
      <c r="EN197" s="307"/>
      <c r="EO197" s="307"/>
      <c r="EP197" s="307"/>
      <c r="EQ197" s="307"/>
      <c r="ER197" s="307"/>
      <c r="ES197" s="307"/>
      <c r="ET197" s="307"/>
      <c r="EU197" s="307"/>
      <c r="EV197" s="307"/>
      <c r="EW197" s="307"/>
      <c r="EX197" s="307"/>
      <c r="EY197" s="307"/>
      <c r="EZ197" s="307"/>
      <c r="FA197" s="307"/>
      <c r="FB197" s="307"/>
      <c r="FC197" s="307"/>
      <c r="FD197" s="307"/>
      <c r="FE197" s="307"/>
      <c r="FF197" s="307"/>
      <c r="FG197" s="307"/>
      <c r="FH197" s="307"/>
      <c r="FI197" s="307"/>
      <c r="FJ197" s="307"/>
      <c r="FK197" s="307"/>
      <c r="FL197" s="307"/>
      <c r="FM197" s="307"/>
      <c r="FN197" s="307"/>
      <c r="FO197" s="307"/>
      <c r="FP197" s="307"/>
      <c r="FQ197" s="307"/>
      <c r="FR197" s="307"/>
      <c r="FS197" s="307"/>
      <c r="FT197" s="307"/>
      <c r="FU197" s="307"/>
      <c r="FV197" s="307"/>
      <c r="FW197" s="307"/>
      <c r="FX197" s="307"/>
      <c r="FY197" s="307"/>
      <c r="FZ197" s="307"/>
      <c r="GA197" s="307"/>
      <c r="GB197" s="307"/>
      <c r="GC197" s="307"/>
      <c r="GD197" s="307"/>
      <c r="GE197" s="307"/>
      <c r="GF197" s="307"/>
    </row>
    <row r="198" spans="7:188" x14ac:dyDescent="0.25">
      <c r="G198" s="256"/>
      <c r="H198" s="256"/>
      <c r="I198" s="256"/>
      <c r="J198" s="256"/>
      <c r="K198" s="256"/>
      <c r="L198" s="256"/>
      <c r="M198" s="256"/>
      <c r="N198" s="256"/>
      <c r="O198" s="256"/>
      <c r="P198" s="256"/>
      <c r="Q198" s="256"/>
      <c r="R198" s="256"/>
      <c r="S198" s="256"/>
      <c r="T198" s="256"/>
      <c r="U198" s="256"/>
      <c r="V198" s="256"/>
      <c r="W198" s="256"/>
      <c r="X198" s="256"/>
      <c r="Y198" s="256"/>
      <c r="Z198" s="256"/>
      <c r="AA198" s="256"/>
      <c r="AB198" s="256"/>
      <c r="AC198" s="256"/>
      <c r="AD198" s="256"/>
      <c r="AE198" s="256"/>
      <c r="AF198" s="256"/>
      <c r="AG198" s="256"/>
      <c r="AH198" s="256"/>
      <c r="AI198" s="256"/>
      <c r="AJ198" s="256"/>
      <c r="AK198" s="256"/>
      <c r="AL198" s="256"/>
      <c r="AM198" s="256"/>
      <c r="AN198" s="256"/>
      <c r="AO198" s="256"/>
      <c r="AP198" s="256"/>
      <c r="AQ198" s="256"/>
      <c r="AR198" s="256"/>
      <c r="AS198" s="256"/>
      <c r="AT198" s="256"/>
      <c r="AU198" s="256"/>
      <c r="AV198" s="256"/>
      <c r="AW198" s="256"/>
      <c r="AX198" s="256"/>
      <c r="AY198" s="256"/>
      <c r="AZ198" s="256"/>
      <c r="BA198" s="256"/>
      <c r="BB198" s="256"/>
      <c r="BC198" s="256"/>
      <c r="BD198" s="256"/>
      <c r="BE198" s="256"/>
      <c r="BF198" s="256"/>
      <c r="BG198" s="256"/>
      <c r="BH198" s="256"/>
      <c r="BI198" s="256"/>
      <c r="BJ198" s="256"/>
      <c r="BK198" s="256"/>
      <c r="BL198" s="256"/>
      <c r="BM198" s="256"/>
      <c r="BN198" s="256"/>
      <c r="BO198" s="256"/>
      <c r="BP198" s="256"/>
      <c r="BQ198" s="256"/>
      <c r="BR198" s="256"/>
      <c r="BS198" s="256"/>
      <c r="BT198" s="256"/>
      <c r="BU198" s="256"/>
      <c r="BV198" s="256"/>
      <c r="BW198" s="256"/>
      <c r="BX198" s="256"/>
      <c r="BY198" s="256"/>
      <c r="BZ198" s="256"/>
      <c r="CA198" s="256"/>
      <c r="CB198" s="256"/>
      <c r="CC198" s="256"/>
      <c r="CD198" s="256"/>
      <c r="CE198" s="256"/>
      <c r="CF198" s="256"/>
      <c r="CG198" s="256"/>
      <c r="CH198" s="256"/>
      <c r="CI198" s="256"/>
      <c r="CJ198" s="256"/>
      <c r="CK198" s="256"/>
      <c r="CL198" s="256"/>
      <c r="CM198" s="256"/>
      <c r="CN198" s="256"/>
      <c r="CO198" s="256"/>
      <c r="CP198" s="256"/>
      <c r="CQ198" s="256"/>
      <c r="CR198" s="256"/>
      <c r="CS198" s="256"/>
      <c r="CT198" s="256"/>
      <c r="CU198" s="256"/>
      <c r="CV198" s="256"/>
      <c r="CW198" s="256"/>
      <c r="CX198" s="256"/>
      <c r="CY198" s="256"/>
      <c r="CZ198" s="256"/>
      <c r="DA198" s="256"/>
      <c r="DB198" s="256"/>
      <c r="DC198" s="256"/>
      <c r="DD198" s="256"/>
      <c r="DE198" s="256"/>
      <c r="DF198" s="256"/>
      <c r="DG198" s="256"/>
      <c r="DH198" s="256"/>
      <c r="DI198" s="256"/>
      <c r="DJ198" s="256"/>
      <c r="DK198" s="256"/>
      <c r="DL198" s="256"/>
      <c r="DM198" s="256"/>
      <c r="DN198" s="256"/>
      <c r="DO198" s="256"/>
      <c r="DP198" s="256"/>
      <c r="DQ198" s="256"/>
      <c r="DR198" s="256"/>
      <c r="DS198" s="256"/>
      <c r="DT198" s="256"/>
      <c r="DU198" s="256"/>
      <c r="DV198" s="256"/>
      <c r="DW198" s="256"/>
      <c r="DX198" s="256"/>
      <c r="DY198" s="256"/>
      <c r="DZ198" s="256"/>
      <c r="EA198" s="256"/>
      <c r="EB198" s="256"/>
      <c r="EC198" s="256"/>
      <c r="ED198" s="256"/>
      <c r="EE198" s="256"/>
      <c r="EF198" s="256"/>
      <c r="EG198" s="256"/>
      <c r="EH198" s="256"/>
      <c r="EI198" s="256"/>
      <c r="EJ198" s="256"/>
      <c r="EK198" s="256"/>
      <c r="EL198" s="256"/>
      <c r="EM198" s="256"/>
      <c r="EN198" s="256"/>
      <c r="EO198" s="256"/>
      <c r="EP198" s="256"/>
      <c r="EQ198" s="256"/>
      <c r="ER198" s="256"/>
      <c r="ES198" s="256"/>
      <c r="ET198" s="256"/>
      <c r="EU198" s="256"/>
      <c r="EV198" s="256"/>
      <c r="EW198" s="256"/>
      <c r="EX198" s="256"/>
      <c r="EY198" s="256"/>
      <c r="EZ198" s="256"/>
      <c r="FA198" s="256"/>
      <c r="FB198" s="256"/>
      <c r="FC198" s="256"/>
      <c r="FD198" s="256"/>
      <c r="FE198" s="256"/>
      <c r="FF198" s="256"/>
      <c r="FG198" s="256"/>
      <c r="FH198" s="256"/>
      <c r="FI198" s="256"/>
      <c r="FJ198" s="256"/>
      <c r="FK198" s="256"/>
      <c r="FL198" s="256"/>
      <c r="FM198" s="256"/>
      <c r="FN198" s="256"/>
      <c r="FO198" s="256"/>
      <c r="FP198" s="256"/>
      <c r="FQ198" s="256"/>
      <c r="FR198" s="256"/>
      <c r="FS198" s="256"/>
      <c r="FT198" s="256"/>
      <c r="FU198" s="256"/>
      <c r="FV198" s="256"/>
      <c r="FW198" s="256"/>
      <c r="FX198" s="256"/>
      <c r="FY198" s="256"/>
      <c r="FZ198" s="256"/>
      <c r="GA198" s="256"/>
      <c r="GB198" s="256"/>
      <c r="GC198" s="256"/>
      <c r="GD198" s="256"/>
      <c r="GE198" s="256"/>
      <c r="GF198" s="256"/>
    </row>
    <row r="199" spans="7:188" x14ac:dyDescent="0.25">
      <c r="G199" s="307"/>
      <c r="H199" s="307"/>
      <c r="I199" s="307"/>
      <c r="J199" s="307"/>
      <c r="K199" s="307"/>
      <c r="L199" s="307"/>
      <c r="M199" s="307"/>
      <c r="N199" s="307"/>
      <c r="O199" s="307"/>
      <c r="P199" s="307"/>
      <c r="Q199" s="307"/>
      <c r="R199" s="307"/>
      <c r="S199" s="307"/>
      <c r="T199" s="307"/>
      <c r="U199" s="307"/>
      <c r="V199" s="307"/>
      <c r="W199" s="307"/>
      <c r="X199" s="307"/>
      <c r="Y199" s="307"/>
      <c r="Z199" s="307"/>
      <c r="AA199" s="307"/>
      <c r="AB199" s="307"/>
      <c r="AC199" s="307"/>
      <c r="AD199" s="307"/>
      <c r="AE199" s="307"/>
      <c r="AF199" s="307"/>
      <c r="AG199" s="307"/>
      <c r="AH199" s="307"/>
      <c r="AI199" s="307"/>
      <c r="AJ199" s="307"/>
      <c r="AK199" s="307"/>
      <c r="AL199" s="307"/>
      <c r="AM199" s="307"/>
      <c r="AN199" s="307"/>
      <c r="AO199" s="307"/>
      <c r="AP199" s="307"/>
      <c r="AQ199" s="307"/>
      <c r="AR199" s="307"/>
      <c r="AS199" s="307"/>
      <c r="AT199" s="307"/>
      <c r="AU199" s="307"/>
      <c r="AV199" s="307"/>
      <c r="AW199" s="307"/>
      <c r="AX199" s="307"/>
      <c r="AY199" s="307"/>
      <c r="AZ199" s="307"/>
      <c r="BA199" s="307"/>
      <c r="BB199" s="307"/>
      <c r="BC199" s="307"/>
      <c r="BD199" s="307"/>
      <c r="BE199" s="307"/>
      <c r="BF199" s="307"/>
      <c r="BG199" s="307"/>
      <c r="BH199" s="307"/>
      <c r="BI199" s="307"/>
      <c r="BJ199" s="307"/>
      <c r="BK199" s="307"/>
      <c r="BL199" s="307"/>
      <c r="BM199" s="307"/>
      <c r="BN199" s="307"/>
      <c r="BO199" s="307"/>
      <c r="BP199" s="307"/>
      <c r="BQ199" s="307"/>
      <c r="BR199" s="307"/>
      <c r="BS199" s="307"/>
      <c r="BT199" s="307"/>
      <c r="BU199" s="307"/>
      <c r="BV199" s="307"/>
      <c r="BW199" s="307"/>
      <c r="BX199" s="307"/>
      <c r="BY199" s="307"/>
      <c r="BZ199" s="307"/>
      <c r="CA199" s="307"/>
      <c r="CB199" s="307"/>
      <c r="CC199" s="307"/>
      <c r="CD199" s="307"/>
      <c r="CE199" s="307"/>
      <c r="CF199" s="307"/>
      <c r="CG199" s="307"/>
      <c r="CH199" s="307"/>
      <c r="CI199" s="307"/>
      <c r="CJ199" s="307"/>
      <c r="CK199" s="307"/>
      <c r="CL199" s="307"/>
      <c r="CM199" s="307"/>
      <c r="CN199" s="307"/>
      <c r="CO199" s="307"/>
      <c r="CP199" s="307"/>
      <c r="CQ199" s="307"/>
      <c r="CR199" s="307"/>
      <c r="CS199" s="307"/>
      <c r="CT199" s="307"/>
      <c r="CU199" s="307"/>
      <c r="CV199" s="307"/>
      <c r="CW199" s="307"/>
      <c r="CX199" s="307"/>
      <c r="CY199" s="307"/>
      <c r="CZ199" s="307"/>
      <c r="DA199" s="307"/>
      <c r="DB199" s="307"/>
      <c r="DC199" s="307"/>
      <c r="DD199" s="307"/>
      <c r="DE199" s="307"/>
      <c r="DF199" s="307"/>
      <c r="DG199" s="307"/>
      <c r="DH199" s="307"/>
      <c r="DI199" s="307"/>
      <c r="DJ199" s="307"/>
      <c r="DK199" s="307"/>
      <c r="DL199" s="307"/>
      <c r="DM199" s="307"/>
      <c r="DN199" s="307"/>
      <c r="DO199" s="307"/>
      <c r="DP199" s="307"/>
      <c r="DQ199" s="307"/>
      <c r="DR199" s="307"/>
      <c r="DS199" s="307"/>
      <c r="DT199" s="307"/>
      <c r="DU199" s="307"/>
      <c r="DV199" s="307"/>
      <c r="DW199" s="307"/>
      <c r="DX199" s="307"/>
      <c r="DY199" s="307"/>
      <c r="DZ199" s="307"/>
      <c r="EA199" s="307"/>
      <c r="EB199" s="307"/>
      <c r="EC199" s="307"/>
      <c r="ED199" s="307"/>
      <c r="EE199" s="307"/>
      <c r="EF199" s="307"/>
      <c r="EG199" s="307"/>
      <c r="EH199" s="307"/>
      <c r="EI199" s="307"/>
      <c r="EJ199" s="307"/>
      <c r="EK199" s="307"/>
      <c r="EL199" s="307"/>
      <c r="EM199" s="307"/>
      <c r="EN199" s="307"/>
      <c r="EO199" s="307"/>
      <c r="EP199" s="307"/>
      <c r="EQ199" s="307"/>
      <c r="ER199" s="307"/>
      <c r="ES199" s="307"/>
      <c r="ET199" s="307"/>
      <c r="EU199" s="307"/>
      <c r="EV199" s="307"/>
      <c r="EW199" s="307"/>
      <c r="EX199" s="307"/>
      <c r="EY199" s="307"/>
      <c r="EZ199" s="307"/>
      <c r="FA199" s="307"/>
      <c r="FB199" s="307"/>
      <c r="FC199" s="307"/>
      <c r="FD199" s="307"/>
      <c r="FE199" s="307"/>
      <c r="FF199" s="307"/>
      <c r="FG199" s="307"/>
      <c r="FH199" s="307"/>
      <c r="FI199" s="307"/>
      <c r="FJ199" s="307"/>
      <c r="FK199" s="307"/>
      <c r="FL199" s="307"/>
      <c r="FM199" s="307"/>
      <c r="FN199" s="307"/>
      <c r="FO199" s="307"/>
      <c r="FP199" s="307"/>
      <c r="FQ199" s="307"/>
      <c r="FR199" s="307"/>
      <c r="FS199" s="307"/>
      <c r="FT199" s="307"/>
      <c r="FU199" s="307"/>
      <c r="FV199" s="307"/>
      <c r="FW199" s="307"/>
      <c r="FX199" s="307"/>
      <c r="FY199" s="307"/>
      <c r="FZ199" s="307"/>
      <c r="GA199" s="307"/>
      <c r="GB199" s="307"/>
      <c r="GC199" s="307"/>
      <c r="GD199" s="307"/>
      <c r="GE199" s="307"/>
      <c r="GF199" s="307"/>
    </row>
    <row r="200" spans="7:188" x14ac:dyDescent="0.25">
      <c r="G200" s="256"/>
      <c r="H200" s="256"/>
      <c r="I200" s="256"/>
      <c r="J200" s="256"/>
      <c r="K200" s="256"/>
      <c r="L200" s="256"/>
      <c r="M200" s="256"/>
      <c r="N200" s="256"/>
      <c r="O200" s="256"/>
      <c r="P200" s="256"/>
      <c r="Q200" s="256"/>
      <c r="R200" s="256"/>
      <c r="S200" s="256"/>
      <c r="T200" s="256"/>
      <c r="U200" s="256"/>
      <c r="V200" s="256"/>
      <c r="W200" s="256"/>
      <c r="X200" s="256"/>
      <c r="Y200" s="256"/>
      <c r="Z200" s="256"/>
      <c r="AA200" s="256"/>
      <c r="AB200" s="256"/>
      <c r="AC200" s="256"/>
      <c r="AD200" s="256"/>
      <c r="AE200" s="256"/>
      <c r="AF200" s="256"/>
      <c r="AG200" s="256"/>
      <c r="AH200" s="256"/>
      <c r="AI200" s="256"/>
      <c r="AJ200" s="256"/>
      <c r="AK200" s="256"/>
      <c r="AL200" s="256"/>
      <c r="AM200" s="256"/>
      <c r="AN200" s="256"/>
      <c r="AO200" s="256"/>
      <c r="AP200" s="256"/>
      <c r="AQ200" s="256"/>
      <c r="AR200" s="256"/>
      <c r="AS200" s="256"/>
      <c r="AT200" s="256"/>
      <c r="AU200" s="256"/>
      <c r="AV200" s="256"/>
      <c r="AW200" s="256"/>
      <c r="AX200" s="256"/>
      <c r="AY200" s="256"/>
      <c r="AZ200" s="256"/>
      <c r="BA200" s="256"/>
      <c r="BB200" s="256"/>
      <c r="BC200" s="256"/>
      <c r="BD200" s="256"/>
      <c r="BE200" s="256"/>
      <c r="BF200" s="256"/>
      <c r="BG200" s="256"/>
      <c r="BH200" s="256"/>
      <c r="BI200" s="256"/>
      <c r="BJ200" s="256"/>
      <c r="BK200" s="256"/>
      <c r="BL200" s="256"/>
      <c r="BM200" s="256"/>
      <c r="BN200" s="256"/>
      <c r="BO200" s="256"/>
      <c r="BP200" s="256"/>
      <c r="BQ200" s="256"/>
      <c r="BR200" s="256"/>
      <c r="BS200" s="256"/>
      <c r="BT200" s="256"/>
      <c r="BU200" s="256"/>
      <c r="BV200" s="256"/>
      <c r="BW200" s="256"/>
      <c r="BX200" s="256"/>
      <c r="BY200" s="256"/>
      <c r="BZ200" s="256"/>
      <c r="CA200" s="256"/>
      <c r="CB200" s="256"/>
      <c r="CC200" s="256"/>
      <c r="CD200" s="256"/>
      <c r="CE200" s="256"/>
      <c r="CF200" s="256"/>
      <c r="CG200" s="256"/>
      <c r="CH200" s="256"/>
      <c r="CI200" s="256"/>
      <c r="CJ200" s="256"/>
      <c r="CK200" s="256"/>
      <c r="CL200" s="256"/>
      <c r="CM200" s="256"/>
      <c r="CN200" s="256"/>
      <c r="CO200" s="256"/>
      <c r="CP200" s="256"/>
      <c r="CQ200" s="256"/>
      <c r="CR200" s="256"/>
      <c r="CS200" s="256"/>
      <c r="CT200" s="256"/>
      <c r="CU200" s="256"/>
      <c r="CV200" s="256"/>
      <c r="CW200" s="256"/>
      <c r="CX200" s="256"/>
      <c r="CY200" s="256"/>
      <c r="CZ200" s="256"/>
      <c r="DA200" s="256"/>
      <c r="DB200" s="256"/>
      <c r="DC200" s="256"/>
      <c r="DD200" s="256"/>
      <c r="DE200" s="256"/>
      <c r="DF200" s="256"/>
      <c r="DG200" s="256"/>
      <c r="DH200" s="256"/>
      <c r="DI200" s="256"/>
      <c r="DJ200" s="256"/>
      <c r="DK200" s="256"/>
      <c r="DL200" s="256"/>
      <c r="DM200" s="256"/>
      <c r="DN200" s="256"/>
      <c r="DO200" s="256"/>
      <c r="DP200" s="256"/>
      <c r="DQ200" s="256"/>
      <c r="DR200" s="256"/>
      <c r="DS200" s="256"/>
      <c r="DT200" s="256"/>
      <c r="DU200" s="256"/>
      <c r="DV200" s="256"/>
      <c r="DW200" s="256"/>
      <c r="DX200" s="256"/>
      <c r="DY200" s="256"/>
      <c r="DZ200" s="256"/>
      <c r="EA200" s="256"/>
      <c r="EB200" s="256"/>
      <c r="EC200" s="256"/>
      <c r="ED200" s="256"/>
      <c r="EE200" s="256"/>
      <c r="EF200" s="256"/>
      <c r="EG200" s="256"/>
      <c r="EH200" s="256"/>
      <c r="EI200" s="256"/>
      <c r="EJ200" s="256"/>
      <c r="EK200" s="256"/>
      <c r="EL200" s="256"/>
      <c r="EM200" s="256"/>
      <c r="EN200" s="256"/>
      <c r="EO200" s="256"/>
      <c r="EP200" s="256"/>
      <c r="EQ200" s="256"/>
      <c r="ER200" s="256"/>
      <c r="ES200" s="256"/>
      <c r="ET200" s="256"/>
      <c r="EU200" s="256"/>
      <c r="EV200" s="256"/>
      <c r="EW200" s="256"/>
      <c r="EX200" s="256"/>
      <c r="EY200" s="256"/>
      <c r="EZ200" s="256"/>
      <c r="FA200" s="256"/>
      <c r="FB200" s="256"/>
      <c r="FC200" s="256"/>
      <c r="FD200" s="256"/>
      <c r="FE200" s="256"/>
      <c r="FF200" s="256"/>
      <c r="FG200" s="256"/>
      <c r="FH200" s="256"/>
      <c r="FI200" s="256"/>
      <c r="FJ200" s="256"/>
      <c r="FK200" s="256"/>
      <c r="FL200" s="256"/>
      <c r="FM200" s="256"/>
      <c r="FN200" s="256"/>
      <c r="FO200" s="256"/>
      <c r="FP200" s="256"/>
      <c r="FQ200" s="256"/>
      <c r="FR200" s="256"/>
      <c r="FS200" s="256"/>
      <c r="FT200" s="256"/>
      <c r="FU200" s="256"/>
      <c r="FV200" s="256"/>
      <c r="FW200" s="256"/>
      <c r="FX200" s="256"/>
      <c r="FY200" s="256"/>
      <c r="FZ200" s="256"/>
      <c r="GA200" s="256"/>
      <c r="GB200" s="256"/>
      <c r="GC200" s="256"/>
      <c r="GD200" s="256"/>
      <c r="GE200" s="256"/>
      <c r="GF200" s="256"/>
    </row>
    <row r="201" spans="7:188" x14ac:dyDescent="0.25">
      <c r="G201" s="307"/>
      <c r="H201" s="307"/>
      <c r="I201" s="307"/>
      <c r="J201" s="307"/>
      <c r="K201" s="307"/>
      <c r="L201" s="307"/>
      <c r="M201" s="307"/>
      <c r="N201" s="307"/>
      <c r="O201" s="307"/>
      <c r="P201" s="307"/>
      <c r="Q201" s="307"/>
      <c r="R201" s="307"/>
      <c r="S201" s="307"/>
      <c r="T201" s="307"/>
      <c r="U201" s="307"/>
      <c r="V201" s="307"/>
      <c r="W201" s="307"/>
      <c r="X201" s="307"/>
      <c r="Y201" s="307"/>
      <c r="Z201" s="307"/>
      <c r="AA201" s="307"/>
      <c r="AB201" s="307"/>
      <c r="AC201" s="307"/>
      <c r="AD201" s="307"/>
      <c r="AE201" s="307"/>
      <c r="AF201" s="307"/>
      <c r="AG201" s="307"/>
      <c r="AH201" s="307"/>
      <c r="AI201" s="307"/>
      <c r="AJ201" s="307"/>
      <c r="AK201" s="307"/>
      <c r="AL201" s="307"/>
      <c r="AM201" s="307"/>
      <c r="AN201" s="307"/>
      <c r="AO201" s="307"/>
      <c r="AP201" s="307"/>
      <c r="AQ201" s="307"/>
      <c r="AR201" s="307"/>
      <c r="AS201" s="307"/>
      <c r="AT201" s="307"/>
      <c r="AU201" s="307"/>
      <c r="AV201" s="307"/>
      <c r="AW201" s="307"/>
      <c r="AX201" s="307"/>
      <c r="AY201" s="307"/>
      <c r="AZ201" s="307"/>
      <c r="BA201" s="307"/>
      <c r="BB201" s="307"/>
      <c r="BC201" s="307"/>
      <c r="BD201" s="307"/>
      <c r="BE201" s="307"/>
      <c r="BF201" s="307"/>
      <c r="BG201" s="307"/>
      <c r="BH201" s="307"/>
      <c r="BI201" s="307"/>
      <c r="BJ201" s="307"/>
      <c r="BK201" s="307"/>
      <c r="BL201" s="307"/>
      <c r="BM201" s="307"/>
      <c r="BN201" s="307"/>
      <c r="BO201" s="307"/>
      <c r="BP201" s="307"/>
      <c r="BQ201" s="307"/>
      <c r="BR201" s="307"/>
      <c r="BS201" s="307"/>
      <c r="BT201" s="307"/>
      <c r="BU201" s="307"/>
      <c r="BV201" s="307"/>
      <c r="BW201" s="307"/>
      <c r="BX201" s="307"/>
      <c r="BY201" s="307"/>
      <c r="BZ201" s="307"/>
      <c r="CA201" s="307"/>
      <c r="CB201" s="307"/>
      <c r="CC201" s="307"/>
      <c r="CD201" s="307"/>
      <c r="CE201" s="307"/>
      <c r="CF201" s="307"/>
      <c r="CG201" s="307"/>
      <c r="CH201" s="307"/>
      <c r="CI201" s="307"/>
      <c r="CJ201" s="307"/>
      <c r="CK201" s="307"/>
      <c r="CL201" s="307"/>
      <c r="CM201" s="307"/>
      <c r="CN201" s="307"/>
      <c r="CO201" s="307"/>
      <c r="CP201" s="307"/>
      <c r="CQ201" s="307"/>
      <c r="CR201" s="307"/>
      <c r="CS201" s="307"/>
      <c r="CT201" s="307"/>
      <c r="CU201" s="307"/>
      <c r="CV201" s="307"/>
      <c r="CW201" s="307"/>
      <c r="CX201" s="307"/>
      <c r="CY201" s="307"/>
      <c r="CZ201" s="307"/>
      <c r="DA201" s="307"/>
      <c r="DB201" s="307"/>
      <c r="DC201" s="307"/>
      <c r="DD201" s="307"/>
      <c r="DE201" s="307"/>
      <c r="DF201" s="307"/>
      <c r="DG201" s="307"/>
      <c r="DH201" s="307"/>
      <c r="DI201" s="307"/>
      <c r="DJ201" s="307"/>
      <c r="DK201" s="307"/>
      <c r="DL201" s="307"/>
      <c r="DM201" s="307"/>
      <c r="DN201" s="307"/>
      <c r="DO201" s="307"/>
      <c r="DP201" s="307"/>
      <c r="DQ201" s="307"/>
      <c r="DR201" s="307"/>
      <c r="DS201" s="307"/>
      <c r="DT201" s="307"/>
      <c r="DU201" s="307"/>
      <c r="DV201" s="307"/>
      <c r="DW201" s="307"/>
      <c r="DX201" s="307"/>
      <c r="DY201" s="307"/>
      <c r="DZ201" s="307"/>
      <c r="EA201" s="307"/>
      <c r="EB201" s="307"/>
      <c r="EC201" s="307"/>
      <c r="ED201" s="307"/>
      <c r="EE201" s="307"/>
      <c r="EF201" s="307"/>
      <c r="EG201" s="307"/>
      <c r="EH201" s="307"/>
      <c r="EI201" s="307"/>
      <c r="EJ201" s="307"/>
      <c r="EK201" s="307"/>
      <c r="EL201" s="307"/>
      <c r="EM201" s="307"/>
      <c r="EN201" s="307"/>
      <c r="EO201" s="307"/>
      <c r="EP201" s="307"/>
      <c r="EQ201" s="307"/>
      <c r="ER201" s="307"/>
      <c r="ES201" s="307"/>
      <c r="ET201" s="307"/>
      <c r="EU201" s="307"/>
      <c r="EV201" s="307"/>
      <c r="EW201" s="307"/>
      <c r="EX201" s="307"/>
      <c r="EY201" s="307"/>
      <c r="EZ201" s="307"/>
      <c r="FA201" s="307"/>
      <c r="FB201" s="307"/>
      <c r="FC201" s="307"/>
      <c r="FD201" s="307"/>
      <c r="FE201" s="307"/>
      <c r="FF201" s="307"/>
      <c r="FG201" s="307"/>
      <c r="FH201" s="307"/>
      <c r="FI201" s="307"/>
      <c r="FJ201" s="307"/>
      <c r="FK201" s="307"/>
      <c r="FL201" s="307"/>
      <c r="FM201" s="307"/>
      <c r="FN201" s="307"/>
      <c r="FO201" s="307"/>
      <c r="FP201" s="307"/>
      <c r="FQ201" s="307"/>
      <c r="FR201" s="307"/>
      <c r="FS201" s="307"/>
      <c r="FT201" s="307"/>
      <c r="FU201" s="307"/>
      <c r="FV201" s="307"/>
      <c r="FW201" s="307"/>
      <c r="FX201" s="307"/>
      <c r="FY201" s="307"/>
      <c r="FZ201" s="307"/>
      <c r="GA201" s="307"/>
      <c r="GB201" s="307"/>
      <c r="GC201" s="307"/>
      <c r="GD201" s="307"/>
      <c r="GE201" s="307"/>
      <c r="GF201" s="307"/>
    </row>
    <row r="202" spans="7:188" x14ac:dyDescent="0.25">
      <c r="G202" s="256"/>
      <c r="H202" s="256"/>
      <c r="I202" s="256"/>
      <c r="J202" s="256"/>
      <c r="K202" s="256"/>
      <c r="L202" s="256"/>
      <c r="M202" s="256"/>
      <c r="N202" s="256"/>
      <c r="O202" s="256"/>
      <c r="P202" s="256"/>
      <c r="Q202" s="256"/>
      <c r="R202" s="256"/>
      <c r="S202" s="256"/>
      <c r="T202" s="256"/>
      <c r="U202" s="256"/>
      <c r="V202" s="256"/>
      <c r="W202" s="256"/>
      <c r="X202" s="256"/>
      <c r="Y202" s="256"/>
      <c r="Z202" s="256"/>
      <c r="AA202" s="256"/>
      <c r="AB202" s="256"/>
      <c r="AC202" s="256"/>
      <c r="AD202" s="256"/>
      <c r="AE202" s="256"/>
      <c r="AF202" s="256"/>
      <c r="AG202" s="256"/>
      <c r="AH202" s="256"/>
      <c r="AI202" s="256"/>
      <c r="AJ202" s="256"/>
      <c r="AK202" s="256"/>
      <c r="AL202" s="256"/>
      <c r="AM202" s="256"/>
      <c r="AN202" s="256"/>
      <c r="AO202" s="256"/>
      <c r="AP202" s="256"/>
      <c r="AQ202" s="256"/>
      <c r="AR202" s="256"/>
      <c r="AS202" s="256"/>
      <c r="AT202" s="256"/>
      <c r="AU202" s="256"/>
      <c r="AV202" s="256"/>
      <c r="AW202" s="256"/>
      <c r="AX202" s="256"/>
      <c r="AY202" s="256"/>
      <c r="AZ202" s="256"/>
      <c r="BA202" s="256"/>
      <c r="BB202" s="256"/>
      <c r="BC202" s="256"/>
      <c r="BD202" s="256"/>
      <c r="BE202" s="256"/>
      <c r="BF202" s="256"/>
      <c r="BG202" s="256"/>
      <c r="BH202" s="256"/>
      <c r="BI202" s="256"/>
      <c r="BJ202" s="256"/>
      <c r="BK202" s="256"/>
      <c r="BL202" s="256"/>
      <c r="BM202" s="256"/>
      <c r="BN202" s="256"/>
      <c r="BO202" s="256"/>
      <c r="BP202" s="256"/>
      <c r="BQ202" s="256"/>
      <c r="BR202" s="256"/>
      <c r="BS202" s="256"/>
      <c r="BT202" s="256"/>
      <c r="BU202" s="256"/>
      <c r="BV202" s="256"/>
      <c r="BW202" s="256"/>
      <c r="BX202" s="256"/>
      <c r="BY202" s="256"/>
      <c r="BZ202" s="256"/>
      <c r="CA202" s="256"/>
      <c r="CB202" s="256"/>
      <c r="CC202" s="256"/>
      <c r="CD202" s="256"/>
      <c r="CE202" s="256"/>
      <c r="CF202" s="256"/>
      <c r="CG202" s="256"/>
      <c r="CH202" s="256"/>
      <c r="CI202" s="256"/>
      <c r="CJ202" s="256"/>
      <c r="CK202" s="256"/>
      <c r="CL202" s="256"/>
      <c r="CM202" s="256"/>
      <c r="CN202" s="256"/>
      <c r="CO202" s="256"/>
      <c r="CP202" s="256"/>
      <c r="CQ202" s="256"/>
      <c r="CR202" s="256"/>
      <c r="CS202" s="256"/>
      <c r="CT202" s="256"/>
      <c r="CU202" s="256"/>
      <c r="CV202" s="256"/>
      <c r="CW202" s="256"/>
      <c r="CX202" s="256"/>
      <c r="CY202" s="256"/>
      <c r="CZ202" s="256"/>
      <c r="DA202" s="256"/>
      <c r="DB202" s="256"/>
      <c r="DC202" s="256"/>
      <c r="DD202" s="256"/>
      <c r="DE202" s="256"/>
      <c r="DF202" s="256"/>
      <c r="DG202" s="256"/>
      <c r="DH202" s="256"/>
      <c r="DI202" s="256"/>
      <c r="DJ202" s="256"/>
      <c r="DK202" s="256"/>
      <c r="DL202" s="256"/>
      <c r="DM202" s="256"/>
      <c r="DN202" s="256"/>
      <c r="DO202" s="256"/>
      <c r="DP202" s="256"/>
      <c r="DQ202" s="256"/>
      <c r="DR202" s="256"/>
      <c r="DS202" s="256"/>
      <c r="DT202" s="256"/>
      <c r="DU202" s="256"/>
      <c r="DV202" s="256"/>
      <c r="DW202" s="256"/>
      <c r="DX202" s="256"/>
      <c r="DY202" s="256"/>
      <c r="DZ202" s="256"/>
      <c r="EA202" s="256"/>
      <c r="EB202" s="256"/>
      <c r="EC202" s="256"/>
      <c r="ED202" s="256"/>
      <c r="EE202" s="256"/>
      <c r="EF202" s="256"/>
      <c r="EG202" s="256"/>
      <c r="EH202" s="256"/>
      <c r="EI202" s="256"/>
      <c r="EJ202" s="256"/>
      <c r="EK202" s="256"/>
      <c r="EL202" s="256"/>
      <c r="EM202" s="256"/>
      <c r="EN202" s="256"/>
      <c r="EO202" s="256"/>
      <c r="EP202" s="256"/>
      <c r="EQ202" s="256"/>
      <c r="ER202" s="256"/>
      <c r="ES202" s="256"/>
      <c r="ET202" s="256"/>
      <c r="EU202" s="256"/>
      <c r="EV202" s="256"/>
      <c r="EW202" s="256"/>
      <c r="EX202" s="256"/>
      <c r="EY202" s="256"/>
      <c r="EZ202" s="256"/>
      <c r="FA202" s="256"/>
      <c r="FB202" s="256"/>
      <c r="FC202" s="256"/>
      <c r="FD202" s="256"/>
      <c r="FE202" s="256"/>
      <c r="FF202" s="256"/>
      <c r="FG202" s="256"/>
      <c r="FH202" s="256"/>
      <c r="FI202" s="256"/>
      <c r="FJ202" s="256"/>
      <c r="FK202" s="256"/>
      <c r="FL202" s="256"/>
      <c r="FM202" s="256"/>
      <c r="FN202" s="256"/>
      <c r="FO202" s="256"/>
      <c r="FP202" s="256"/>
      <c r="FQ202" s="256"/>
      <c r="FR202" s="256"/>
      <c r="FS202" s="256"/>
      <c r="FT202" s="256"/>
      <c r="FU202" s="256"/>
      <c r="FV202" s="256"/>
      <c r="FW202" s="256"/>
      <c r="FX202" s="256"/>
      <c r="FY202" s="256"/>
      <c r="FZ202" s="256"/>
      <c r="GA202" s="256"/>
      <c r="GB202" s="256"/>
      <c r="GC202" s="256"/>
      <c r="GD202" s="256"/>
      <c r="GE202" s="256"/>
      <c r="GF202" s="256"/>
    </row>
    <row r="203" spans="7:188" x14ac:dyDescent="0.25">
      <c r="G203" s="307"/>
      <c r="H203" s="307"/>
      <c r="I203" s="307"/>
      <c r="J203" s="307"/>
      <c r="K203" s="307"/>
      <c r="L203" s="307"/>
      <c r="M203" s="307"/>
      <c r="N203" s="307"/>
      <c r="O203" s="307"/>
      <c r="P203" s="307"/>
      <c r="Q203" s="307"/>
      <c r="R203" s="307"/>
      <c r="S203" s="307"/>
      <c r="T203" s="307"/>
      <c r="U203" s="307"/>
      <c r="V203" s="307"/>
      <c r="W203" s="307"/>
      <c r="X203" s="307"/>
      <c r="Y203" s="307"/>
      <c r="Z203" s="307"/>
      <c r="AA203" s="307"/>
      <c r="AB203" s="307"/>
      <c r="AC203" s="307"/>
      <c r="AD203" s="307"/>
      <c r="AE203" s="307"/>
      <c r="AF203" s="307"/>
      <c r="AG203" s="307"/>
      <c r="AH203" s="307"/>
      <c r="AI203" s="307"/>
      <c r="AJ203" s="307"/>
      <c r="AK203" s="307"/>
      <c r="AL203" s="307"/>
      <c r="AM203" s="307"/>
      <c r="AN203" s="307"/>
      <c r="AO203" s="307"/>
      <c r="AP203" s="307"/>
      <c r="AQ203" s="307"/>
      <c r="AR203" s="307"/>
      <c r="AS203" s="307"/>
      <c r="AT203" s="307"/>
      <c r="AU203" s="307"/>
      <c r="AV203" s="307"/>
      <c r="AW203" s="307"/>
      <c r="AX203" s="307"/>
      <c r="AY203" s="307"/>
      <c r="AZ203" s="307"/>
      <c r="BA203" s="307"/>
      <c r="BB203" s="307"/>
      <c r="BC203" s="307"/>
      <c r="BD203" s="307"/>
      <c r="BE203" s="307"/>
      <c r="BF203" s="307"/>
      <c r="BG203" s="307"/>
      <c r="BH203" s="307"/>
      <c r="BI203" s="307"/>
      <c r="BJ203" s="307"/>
      <c r="BK203" s="307"/>
      <c r="BL203" s="307"/>
      <c r="BM203" s="307"/>
      <c r="BN203" s="307"/>
      <c r="BO203" s="307"/>
      <c r="BP203" s="307"/>
      <c r="BQ203" s="307"/>
      <c r="BR203" s="307"/>
      <c r="BS203" s="307"/>
      <c r="BT203" s="307"/>
      <c r="BU203" s="307"/>
      <c r="BV203" s="307"/>
      <c r="BW203" s="307"/>
      <c r="BX203" s="307"/>
      <c r="BY203" s="307"/>
      <c r="BZ203" s="307"/>
      <c r="CA203" s="307"/>
      <c r="CB203" s="307"/>
      <c r="CC203" s="307"/>
      <c r="CD203" s="307"/>
      <c r="CE203" s="307"/>
      <c r="CF203" s="307"/>
      <c r="CG203" s="307"/>
      <c r="CH203" s="307"/>
      <c r="CI203" s="307"/>
      <c r="CJ203" s="307"/>
      <c r="CK203" s="307"/>
      <c r="CL203" s="307"/>
      <c r="CM203" s="307"/>
      <c r="CN203" s="307"/>
      <c r="CO203" s="307"/>
      <c r="CP203" s="307"/>
      <c r="CQ203" s="307"/>
      <c r="CR203" s="307"/>
      <c r="CS203" s="307"/>
      <c r="CT203" s="307"/>
      <c r="CU203" s="307"/>
      <c r="CV203" s="307"/>
      <c r="CW203" s="307"/>
      <c r="CX203" s="307"/>
      <c r="CY203" s="307"/>
      <c r="CZ203" s="307"/>
      <c r="DA203" s="307"/>
      <c r="DB203" s="307"/>
      <c r="DC203" s="307"/>
      <c r="DD203" s="307"/>
      <c r="DE203" s="307"/>
      <c r="DF203" s="307"/>
      <c r="DG203" s="307"/>
      <c r="DH203" s="307"/>
      <c r="DI203" s="307"/>
      <c r="DJ203" s="307"/>
      <c r="DK203" s="307"/>
      <c r="DL203" s="307"/>
      <c r="DM203" s="307"/>
      <c r="DN203" s="307"/>
      <c r="DO203" s="307"/>
      <c r="DP203" s="307"/>
      <c r="DQ203" s="307"/>
      <c r="DR203" s="307"/>
      <c r="DS203" s="307"/>
      <c r="DT203" s="307"/>
      <c r="DU203" s="307"/>
      <c r="DV203" s="307"/>
      <c r="DW203" s="307"/>
      <c r="DX203" s="307"/>
      <c r="DY203" s="307"/>
      <c r="DZ203" s="307"/>
      <c r="EA203" s="307"/>
      <c r="EB203" s="307"/>
      <c r="EC203" s="307"/>
      <c r="ED203" s="307"/>
      <c r="EE203" s="307"/>
      <c r="EF203" s="307"/>
      <c r="EG203" s="307"/>
      <c r="EH203" s="307"/>
      <c r="EI203" s="307"/>
      <c r="EJ203" s="307"/>
      <c r="EK203" s="307"/>
      <c r="EL203" s="307"/>
      <c r="EM203" s="307"/>
      <c r="EN203" s="307"/>
      <c r="EO203" s="307"/>
      <c r="EP203" s="307"/>
      <c r="EQ203" s="307"/>
      <c r="ER203" s="307"/>
      <c r="ES203" s="307"/>
      <c r="ET203" s="307"/>
      <c r="EU203" s="307"/>
      <c r="EV203" s="307"/>
      <c r="EW203" s="307"/>
      <c r="EX203" s="307"/>
      <c r="EY203" s="307"/>
      <c r="EZ203" s="307"/>
      <c r="FA203" s="307"/>
      <c r="FB203" s="307"/>
      <c r="FC203" s="307"/>
      <c r="FD203" s="307"/>
      <c r="FE203" s="307"/>
      <c r="FF203" s="307"/>
      <c r="FG203" s="307"/>
      <c r="FH203" s="307"/>
      <c r="FI203" s="307"/>
      <c r="FJ203" s="307"/>
      <c r="FK203" s="307"/>
      <c r="FL203" s="307"/>
      <c r="FM203" s="307"/>
      <c r="FN203" s="307"/>
      <c r="FO203" s="307"/>
      <c r="FP203" s="307"/>
      <c r="FQ203" s="307"/>
      <c r="FR203" s="307"/>
      <c r="FS203" s="307"/>
      <c r="FT203" s="307"/>
      <c r="FU203" s="307"/>
      <c r="FV203" s="307"/>
      <c r="FW203" s="307"/>
      <c r="FX203" s="307"/>
      <c r="FY203" s="307"/>
      <c r="FZ203" s="307"/>
      <c r="GA203" s="307"/>
      <c r="GB203" s="307"/>
      <c r="GC203" s="307"/>
      <c r="GD203" s="307"/>
      <c r="GE203" s="307"/>
      <c r="GF203" s="307"/>
    </row>
    <row r="204" spans="7:188" x14ac:dyDescent="0.25">
      <c r="G204" s="256"/>
      <c r="H204" s="256"/>
      <c r="I204" s="256"/>
      <c r="J204" s="256"/>
      <c r="K204" s="256"/>
      <c r="L204" s="256"/>
      <c r="M204" s="256"/>
      <c r="N204" s="256"/>
      <c r="O204" s="256"/>
      <c r="P204" s="256"/>
      <c r="Q204" s="256"/>
      <c r="R204" s="256"/>
      <c r="S204" s="256"/>
      <c r="T204" s="256"/>
      <c r="U204" s="256"/>
      <c r="V204" s="256"/>
      <c r="W204" s="256"/>
      <c r="X204" s="256"/>
      <c r="Y204" s="256"/>
      <c r="Z204" s="256"/>
      <c r="AA204" s="256"/>
      <c r="AB204" s="256"/>
      <c r="AC204" s="256"/>
      <c r="AD204" s="256"/>
      <c r="AE204" s="256"/>
      <c r="AF204" s="256"/>
      <c r="AG204" s="256"/>
      <c r="AH204" s="256"/>
      <c r="AI204" s="256"/>
      <c r="AJ204" s="256"/>
      <c r="AK204" s="256"/>
      <c r="AL204" s="256"/>
      <c r="AM204" s="256"/>
      <c r="AN204" s="256"/>
      <c r="AO204" s="256"/>
      <c r="AP204" s="256"/>
      <c r="AQ204" s="256"/>
      <c r="AR204" s="256"/>
      <c r="AS204" s="256"/>
      <c r="AT204" s="256"/>
      <c r="AU204" s="256"/>
      <c r="AV204" s="256"/>
      <c r="AW204" s="256"/>
      <c r="AX204" s="256"/>
      <c r="AY204" s="256"/>
      <c r="AZ204" s="256"/>
      <c r="BA204" s="256"/>
      <c r="BB204" s="256"/>
      <c r="BC204" s="256"/>
      <c r="BD204" s="256"/>
      <c r="BE204" s="256"/>
      <c r="BF204" s="256"/>
      <c r="BG204" s="256"/>
      <c r="BH204" s="256"/>
      <c r="BI204" s="256"/>
      <c r="BJ204" s="256"/>
      <c r="BK204" s="256"/>
      <c r="BL204" s="256"/>
      <c r="BM204" s="256"/>
      <c r="BN204" s="256"/>
      <c r="BO204" s="256"/>
      <c r="BP204" s="256"/>
      <c r="BQ204" s="256"/>
      <c r="BR204" s="256"/>
      <c r="BS204" s="256"/>
      <c r="BT204" s="256"/>
      <c r="BU204" s="256"/>
      <c r="BV204" s="256"/>
      <c r="BW204" s="256"/>
      <c r="BX204" s="256"/>
      <c r="BY204" s="256"/>
      <c r="BZ204" s="256"/>
      <c r="CA204" s="256"/>
      <c r="CB204" s="256"/>
      <c r="CC204" s="256"/>
      <c r="CD204" s="256"/>
      <c r="CE204" s="256"/>
      <c r="CF204" s="256"/>
      <c r="CG204" s="256"/>
      <c r="CH204" s="256"/>
      <c r="CI204" s="256"/>
      <c r="CJ204" s="256"/>
      <c r="CK204" s="256"/>
      <c r="CL204" s="256"/>
      <c r="CM204" s="256"/>
      <c r="CN204" s="256"/>
      <c r="CO204" s="256"/>
      <c r="CP204" s="256"/>
      <c r="CQ204" s="256"/>
      <c r="CR204" s="256"/>
      <c r="CS204" s="256"/>
      <c r="CT204" s="256"/>
      <c r="CU204" s="256"/>
      <c r="CV204" s="256"/>
      <c r="CW204" s="256"/>
      <c r="CX204" s="256"/>
      <c r="CY204" s="256"/>
      <c r="CZ204" s="256"/>
      <c r="DA204" s="256"/>
      <c r="DB204" s="256"/>
      <c r="DC204" s="256"/>
      <c r="DD204" s="256"/>
      <c r="DE204" s="256"/>
      <c r="DF204" s="256"/>
      <c r="DG204" s="256"/>
      <c r="DH204" s="256"/>
      <c r="DI204" s="256"/>
      <c r="DJ204" s="256"/>
      <c r="DK204" s="256"/>
      <c r="DL204" s="256"/>
      <c r="DM204" s="256"/>
      <c r="DN204" s="256"/>
      <c r="DO204" s="256"/>
      <c r="DP204" s="256"/>
      <c r="DQ204" s="256"/>
      <c r="DR204" s="256"/>
      <c r="DS204" s="256"/>
      <c r="DT204" s="256"/>
      <c r="DU204" s="256"/>
      <c r="DV204" s="256"/>
      <c r="DW204" s="256"/>
      <c r="DX204" s="256"/>
      <c r="DY204" s="256"/>
      <c r="DZ204" s="256"/>
      <c r="EA204" s="256"/>
      <c r="EB204" s="256"/>
      <c r="EC204" s="256"/>
      <c r="ED204" s="256"/>
      <c r="EE204" s="256"/>
      <c r="EF204" s="256"/>
      <c r="EG204" s="256"/>
      <c r="EH204" s="256"/>
      <c r="EI204" s="256"/>
      <c r="EJ204" s="256"/>
      <c r="EK204" s="256"/>
      <c r="EL204" s="256"/>
      <c r="EM204" s="256"/>
      <c r="EN204" s="256"/>
      <c r="EO204" s="256"/>
      <c r="EP204" s="256"/>
      <c r="EQ204" s="256"/>
      <c r="ER204" s="256"/>
      <c r="ES204" s="256"/>
      <c r="ET204" s="256"/>
      <c r="EU204" s="256"/>
      <c r="EV204" s="256"/>
      <c r="EW204" s="256"/>
      <c r="EX204" s="256"/>
      <c r="EY204" s="256"/>
      <c r="EZ204" s="256"/>
      <c r="FA204" s="256"/>
      <c r="FB204" s="256"/>
      <c r="FC204" s="256"/>
      <c r="FD204" s="256"/>
      <c r="FE204" s="256"/>
      <c r="FF204" s="256"/>
      <c r="FG204" s="256"/>
      <c r="FH204" s="256"/>
      <c r="FI204" s="256"/>
      <c r="FJ204" s="256"/>
      <c r="FK204" s="256"/>
      <c r="FL204" s="256"/>
      <c r="FM204" s="256"/>
      <c r="FN204" s="256"/>
      <c r="FO204" s="256"/>
      <c r="FP204" s="256"/>
      <c r="FQ204" s="256"/>
      <c r="FR204" s="256"/>
      <c r="FS204" s="256"/>
      <c r="FT204" s="256"/>
      <c r="FU204" s="256"/>
      <c r="FV204" s="256"/>
      <c r="FW204" s="256"/>
      <c r="FX204" s="256"/>
      <c r="FY204" s="256"/>
      <c r="FZ204" s="256"/>
      <c r="GA204" s="256"/>
      <c r="GB204" s="256"/>
      <c r="GC204" s="256"/>
      <c r="GD204" s="256"/>
      <c r="GE204" s="256"/>
      <c r="GF204" s="256"/>
    </row>
    <row r="205" spans="7:188" x14ac:dyDescent="0.25">
      <c r="G205" s="307"/>
      <c r="H205" s="307"/>
      <c r="I205" s="307"/>
      <c r="J205" s="307"/>
      <c r="K205" s="307"/>
      <c r="L205" s="307"/>
      <c r="M205" s="307"/>
      <c r="N205" s="307"/>
      <c r="O205" s="307"/>
      <c r="P205" s="307"/>
      <c r="Q205" s="307"/>
      <c r="R205" s="307"/>
      <c r="S205" s="307"/>
      <c r="T205" s="307"/>
      <c r="U205" s="307"/>
      <c r="V205" s="307"/>
      <c r="W205" s="307"/>
      <c r="X205" s="307"/>
      <c r="Y205" s="307"/>
      <c r="Z205" s="307"/>
      <c r="AA205" s="307"/>
      <c r="AB205" s="307"/>
      <c r="AC205" s="307"/>
      <c r="AD205" s="307"/>
      <c r="AE205" s="307"/>
      <c r="AF205" s="307"/>
      <c r="AG205" s="307"/>
      <c r="AH205" s="307"/>
      <c r="AI205" s="307"/>
      <c r="AJ205" s="307"/>
      <c r="AK205" s="307"/>
      <c r="AL205" s="307"/>
      <c r="AM205" s="307"/>
      <c r="AN205" s="307"/>
      <c r="AO205" s="307"/>
      <c r="AP205" s="307"/>
      <c r="AQ205" s="307"/>
      <c r="AR205" s="307"/>
      <c r="AS205" s="307"/>
      <c r="AT205" s="307"/>
      <c r="AU205" s="307"/>
      <c r="AV205" s="307"/>
      <c r="AW205" s="307"/>
      <c r="AX205" s="307"/>
      <c r="AY205" s="307"/>
      <c r="AZ205" s="307"/>
      <c r="BA205" s="307"/>
      <c r="BB205" s="307"/>
      <c r="BC205" s="307"/>
      <c r="BD205" s="307"/>
      <c r="BE205" s="307"/>
      <c r="BF205" s="307"/>
      <c r="BG205" s="307"/>
      <c r="BH205" s="307"/>
      <c r="BI205" s="307"/>
      <c r="BJ205" s="307"/>
      <c r="BK205" s="307"/>
      <c r="BL205" s="307"/>
      <c r="BM205" s="307"/>
      <c r="BN205" s="307"/>
      <c r="BO205" s="307"/>
      <c r="BP205" s="307"/>
      <c r="BQ205" s="307"/>
      <c r="BR205" s="307"/>
      <c r="BS205" s="307"/>
      <c r="BT205" s="307"/>
      <c r="BU205" s="307"/>
      <c r="BV205" s="307"/>
      <c r="BW205" s="307"/>
      <c r="BX205" s="307"/>
      <c r="BY205" s="307"/>
      <c r="BZ205" s="307"/>
      <c r="CA205" s="307"/>
      <c r="CB205" s="307"/>
      <c r="CC205" s="307"/>
      <c r="CD205" s="307"/>
      <c r="CE205" s="307"/>
      <c r="CF205" s="307"/>
      <c r="CG205" s="307"/>
      <c r="CH205" s="307"/>
      <c r="CI205" s="307"/>
      <c r="CJ205" s="307"/>
      <c r="CK205" s="307"/>
      <c r="CL205" s="307"/>
      <c r="CM205" s="307"/>
      <c r="CN205" s="307"/>
      <c r="CO205" s="307"/>
      <c r="CP205" s="307"/>
      <c r="CQ205" s="307"/>
      <c r="CR205" s="307"/>
      <c r="CS205" s="307"/>
      <c r="CT205" s="307"/>
      <c r="CU205" s="307"/>
      <c r="CV205" s="307"/>
      <c r="CW205" s="307"/>
      <c r="CX205" s="307"/>
      <c r="CY205" s="307"/>
      <c r="CZ205" s="307"/>
      <c r="DA205" s="307"/>
      <c r="DB205" s="307"/>
      <c r="DC205" s="307"/>
      <c r="DD205" s="307"/>
      <c r="DE205" s="307"/>
      <c r="DF205" s="307"/>
      <c r="DG205" s="307"/>
      <c r="DH205" s="307"/>
      <c r="DI205" s="307"/>
      <c r="DJ205" s="307"/>
      <c r="DK205" s="307"/>
      <c r="DL205" s="307"/>
      <c r="DM205" s="307"/>
      <c r="DN205" s="307"/>
      <c r="DO205" s="307"/>
      <c r="DP205" s="307"/>
      <c r="DQ205" s="307"/>
      <c r="DR205" s="307"/>
      <c r="DS205" s="307"/>
      <c r="DT205" s="307"/>
      <c r="DU205" s="307"/>
      <c r="DV205" s="307"/>
      <c r="DW205" s="307"/>
      <c r="DX205" s="307"/>
      <c r="DY205" s="307"/>
      <c r="DZ205" s="307"/>
      <c r="EA205" s="307"/>
      <c r="EB205" s="307"/>
      <c r="EC205" s="307"/>
      <c r="ED205" s="307"/>
      <c r="EE205" s="307"/>
      <c r="EF205" s="307"/>
      <c r="EG205" s="307"/>
      <c r="EH205" s="307"/>
      <c r="EI205" s="307"/>
      <c r="EJ205" s="307"/>
      <c r="EK205" s="307"/>
      <c r="EL205" s="307"/>
      <c r="EM205" s="307"/>
      <c r="EN205" s="307"/>
      <c r="EO205" s="307"/>
      <c r="EP205" s="307"/>
      <c r="EQ205" s="307"/>
      <c r="ER205" s="307"/>
      <c r="ES205" s="307"/>
      <c r="ET205" s="307"/>
      <c r="EU205" s="307"/>
      <c r="EV205" s="307"/>
      <c r="EW205" s="307"/>
      <c r="EX205" s="307"/>
      <c r="EY205" s="307"/>
      <c r="EZ205" s="307"/>
      <c r="FA205" s="307"/>
      <c r="FB205" s="307"/>
      <c r="FC205" s="307"/>
      <c r="FD205" s="307"/>
      <c r="FE205" s="307"/>
      <c r="FF205" s="307"/>
      <c r="FG205" s="307"/>
      <c r="FH205" s="307"/>
      <c r="FI205" s="307"/>
      <c r="FJ205" s="307"/>
      <c r="FK205" s="307"/>
      <c r="FL205" s="307"/>
      <c r="FM205" s="307"/>
      <c r="FN205" s="307"/>
      <c r="FO205" s="307"/>
      <c r="FP205" s="307"/>
      <c r="FQ205" s="307"/>
      <c r="FR205" s="307"/>
      <c r="FS205" s="307"/>
      <c r="FT205" s="307"/>
      <c r="FU205" s="307"/>
      <c r="FV205" s="307"/>
      <c r="FW205" s="307"/>
      <c r="FX205" s="307"/>
      <c r="FY205" s="307"/>
      <c r="FZ205" s="307"/>
      <c r="GA205" s="307"/>
      <c r="GB205" s="307"/>
      <c r="GC205" s="307"/>
      <c r="GD205" s="307"/>
      <c r="GE205" s="307"/>
      <c r="GF205" s="307"/>
    </row>
    <row r="206" spans="7:188" x14ac:dyDescent="0.25">
      <c r="G206" s="256"/>
      <c r="H206" s="256"/>
      <c r="I206" s="256"/>
      <c r="J206" s="256"/>
      <c r="K206" s="256"/>
      <c r="L206" s="256"/>
      <c r="M206" s="256"/>
      <c r="N206" s="256"/>
      <c r="O206" s="256"/>
      <c r="P206" s="256"/>
      <c r="Q206" s="256"/>
      <c r="R206" s="256"/>
      <c r="S206" s="256"/>
      <c r="T206" s="256"/>
      <c r="U206" s="256"/>
      <c r="V206" s="256"/>
      <c r="W206" s="256"/>
      <c r="X206" s="256"/>
      <c r="Y206" s="256"/>
      <c r="Z206" s="256"/>
      <c r="AA206" s="256"/>
      <c r="AB206" s="256"/>
      <c r="AC206" s="256"/>
      <c r="AD206" s="256"/>
      <c r="AE206" s="256"/>
      <c r="AF206" s="256"/>
      <c r="AG206" s="256"/>
      <c r="AH206" s="256"/>
      <c r="AI206" s="256"/>
      <c r="AJ206" s="256"/>
      <c r="AK206" s="256"/>
      <c r="AL206" s="256"/>
      <c r="AM206" s="256"/>
      <c r="AN206" s="256"/>
      <c r="AO206" s="256"/>
      <c r="AP206" s="256"/>
      <c r="AQ206" s="256"/>
      <c r="AR206" s="256"/>
      <c r="AS206" s="256"/>
      <c r="AT206" s="256"/>
      <c r="AU206" s="256"/>
      <c r="AV206" s="256"/>
      <c r="AW206" s="256"/>
      <c r="AX206" s="256"/>
      <c r="AY206" s="256"/>
      <c r="AZ206" s="256"/>
      <c r="BA206" s="256"/>
      <c r="BB206" s="256"/>
      <c r="BC206" s="256"/>
      <c r="BD206" s="256"/>
      <c r="BE206" s="256"/>
      <c r="BF206" s="256"/>
      <c r="BG206" s="256"/>
      <c r="BH206" s="256"/>
      <c r="BI206" s="256"/>
      <c r="BJ206" s="256"/>
      <c r="BK206" s="256"/>
      <c r="BL206" s="256"/>
      <c r="BM206" s="256"/>
      <c r="BN206" s="256"/>
      <c r="BO206" s="256"/>
      <c r="BP206" s="256"/>
      <c r="BQ206" s="256"/>
      <c r="BR206" s="256"/>
      <c r="BS206" s="256"/>
      <c r="BT206" s="256"/>
      <c r="BU206" s="256"/>
      <c r="BV206" s="256"/>
      <c r="BW206" s="256"/>
      <c r="BX206" s="256"/>
      <c r="BY206" s="256"/>
      <c r="BZ206" s="256"/>
      <c r="CA206" s="256"/>
      <c r="CB206" s="256"/>
      <c r="CC206" s="256"/>
      <c r="CD206" s="256"/>
      <c r="CE206" s="256"/>
      <c r="CF206" s="256"/>
      <c r="CG206" s="256"/>
      <c r="CH206" s="256"/>
      <c r="CI206" s="256"/>
      <c r="CJ206" s="256"/>
      <c r="CK206" s="256"/>
      <c r="CL206" s="256"/>
      <c r="CM206" s="256"/>
      <c r="CN206" s="256"/>
      <c r="CO206" s="256"/>
      <c r="CP206" s="256"/>
      <c r="CQ206" s="256"/>
      <c r="CR206" s="256"/>
      <c r="CS206" s="256"/>
      <c r="CT206" s="256"/>
      <c r="CU206" s="256"/>
      <c r="CV206" s="256"/>
      <c r="CW206" s="256"/>
      <c r="CX206" s="256"/>
      <c r="CY206" s="256"/>
      <c r="CZ206" s="256"/>
      <c r="DA206" s="256"/>
      <c r="DB206" s="256"/>
      <c r="DC206" s="256"/>
      <c r="DD206" s="256"/>
      <c r="DE206" s="256"/>
      <c r="DF206" s="256"/>
      <c r="DG206" s="256"/>
      <c r="DH206" s="256"/>
      <c r="DI206" s="256"/>
      <c r="DJ206" s="256"/>
      <c r="DK206" s="256"/>
      <c r="DL206" s="256"/>
      <c r="DM206" s="256"/>
      <c r="DN206" s="256"/>
      <c r="DO206" s="256"/>
      <c r="DP206" s="256"/>
      <c r="DQ206" s="256"/>
      <c r="DR206" s="256"/>
      <c r="DS206" s="256"/>
      <c r="DT206" s="256"/>
      <c r="DU206" s="256"/>
      <c r="DV206" s="256"/>
      <c r="DW206" s="256"/>
      <c r="DX206" s="256"/>
      <c r="DY206" s="256"/>
      <c r="DZ206" s="256"/>
      <c r="EA206" s="256"/>
      <c r="EB206" s="256"/>
      <c r="EC206" s="256"/>
      <c r="ED206" s="256"/>
      <c r="EE206" s="256"/>
      <c r="EF206" s="256"/>
      <c r="EG206" s="256"/>
      <c r="EH206" s="256"/>
      <c r="EI206" s="256"/>
      <c r="EJ206" s="256"/>
      <c r="EK206" s="256"/>
      <c r="EL206" s="256"/>
      <c r="EM206" s="256"/>
      <c r="EN206" s="256"/>
      <c r="EO206" s="256"/>
      <c r="EP206" s="256"/>
      <c r="EQ206" s="256"/>
      <c r="ER206" s="256"/>
      <c r="ES206" s="256"/>
      <c r="ET206" s="256"/>
      <c r="EU206" s="256"/>
      <c r="EV206" s="256"/>
      <c r="EW206" s="256"/>
      <c r="EX206" s="256"/>
      <c r="EY206" s="256"/>
      <c r="EZ206" s="256"/>
      <c r="FA206" s="256"/>
      <c r="FB206" s="256"/>
      <c r="FC206" s="256"/>
      <c r="FD206" s="256"/>
      <c r="FE206" s="256"/>
      <c r="FF206" s="256"/>
      <c r="FG206" s="256"/>
      <c r="FH206" s="256"/>
      <c r="FI206" s="256"/>
      <c r="FJ206" s="256"/>
      <c r="FK206" s="256"/>
      <c r="FL206" s="256"/>
      <c r="FM206" s="256"/>
      <c r="FN206" s="256"/>
      <c r="FO206" s="256"/>
      <c r="FP206" s="256"/>
      <c r="FQ206" s="256"/>
      <c r="FR206" s="256"/>
      <c r="FS206" s="256"/>
      <c r="FT206" s="256"/>
      <c r="FU206" s="256"/>
      <c r="FV206" s="256"/>
      <c r="FW206" s="256"/>
      <c r="FX206" s="256"/>
      <c r="FY206" s="256"/>
      <c r="FZ206" s="256"/>
      <c r="GA206" s="256"/>
      <c r="GB206" s="256"/>
      <c r="GC206" s="256"/>
      <c r="GD206" s="256"/>
      <c r="GE206" s="256"/>
      <c r="GF206" s="256"/>
    </row>
    <row r="207" spans="7:188" x14ac:dyDescent="0.25">
      <c r="G207" s="307"/>
      <c r="H207" s="307"/>
      <c r="I207" s="307"/>
      <c r="J207" s="307"/>
      <c r="K207" s="307"/>
      <c r="L207" s="307"/>
      <c r="M207" s="307"/>
      <c r="N207" s="307"/>
      <c r="O207" s="307"/>
      <c r="P207" s="307"/>
      <c r="Q207" s="307"/>
      <c r="R207" s="307"/>
      <c r="S207" s="307"/>
      <c r="T207" s="307"/>
      <c r="U207" s="307"/>
      <c r="V207" s="307"/>
      <c r="W207" s="307"/>
      <c r="X207" s="307"/>
      <c r="Y207" s="307"/>
      <c r="Z207" s="307"/>
      <c r="AA207" s="307"/>
      <c r="AB207" s="307"/>
      <c r="AC207" s="307"/>
      <c r="AD207" s="307"/>
      <c r="AE207" s="307"/>
      <c r="AF207" s="307"/>
      <c r="AG207" s="307"/>
      <c r="AH207" s="307"/>
      <c r="AI207" s="307"/>
      <c r="AJ207" s="307"/>
      <c r="AK207" s="307"/>
      <c r="AL207" s="307"/>
      <c r="AM207" s="307"/>
      <c r="AN207" s="307"/>
      <c r="AO207" s="307"/>
      <c r="AP207" s="307"/>
      <c r="AQ207" s="307"/>
      <c r="AR207" s="307"/>
      <c r="AS207" s="307"/>
      <c r="AT207" s="307"/>
      <c r="AU207" s="307"/>
      <c r="AV207" s="307"/>
      <c r="AW207" s="307"/>
      <c r="AX207" s="307"/>
      <c r="AY207" s="307"/>
      <c r="AZ207" s="307"/>
      <c r="BA207" s="307"/>
      <c r="BB207" s="307"/>
      <c r="BC207" s="307"/>
      <c r="BD207" s="307"/>
      <c r="BE207" s="307"/>
      <c r="BF207" s="307"/>
      <c r="BG207" s="307"/>
      <c r="BH207" s="307"/>
      <c r="BI207" s="307"/>
      <c r="BJ207" s="307"/>
      <c r="BK207" s="307"/>
      <c r="BL207" s="307"/>
      <c r="BM207" s="307"/>
      <c r="BN207" s="307"/>
      <c r="BO207" s="307"/>
      <c r="BP207" s="307"/>
      <c r="BQ207" s="307"/>
      <c r="BR207" s="307"/>
      <c r="BS207" s="307"/>
      <c r="BT207" s="307"/>
      <c r="BU207" s="307"/>
      <c r="BV207" s="307"/>
      <c r="BW207" s="307"/>
      <c r="BX207" s="307"/>
      <c r="BY207" s="307"/>
      <c r="BZ207" s="307"/>
      <c r="CA207" s="307"/>
      <c r="CB207" s="307"/>
      <c r="CC207" s="307"/>
      <c r="CD207" s="307"/>
      <c r="CE207" s="307"/>
      <c r="CF207" s="307"/>
      <c r="CG207" s="307"/>
      <c r="CH207" s="307"/>
      <c r="CI207" s="307"/>
      <c r="CJ207" s="307"/>
      <c r="CK207" s="307"/>
      <c r="CL207" s="307"/>
      <c r="CM207" s="307"/>
      <c r="CN207" s="307"/>
      <c r="CO207" s="307"/>
      <c r="CP207" s="307"/>
      <c r="CQ207" s="307"/>
      <c r="CR207" s="307"/>
      <c r="CS207" s="307"/>
      <c r="CT207" s="307"/>
      <c r="CU207" s="307"/>
      <c r="CV207" s="307"/>
      <c r="CW207" s="307"/>
      <c r="CX207" s="307"/>
      <c r="CY207" s="307"/>
      <c r="CZ207" s="307"/>
      <c r="DA207" s="307"/>
      <c r="DB207" s="307"/>
      <c r="DC207" s="307"/>
      <c r="DD207" s="307"/>
      <c r="DE207" s="307"/>
      <c r="DF207" s="307"/>
      <c r="DG207" s="307"/>
      <c r="DH207" s="307"/>
      <c r="DI207" s="307"/>
      <c r="DJ207" s="307"/>
      <c r="DK207" s="307"/>
      <c r="DL207" s="307"/>
      <c r="DM207" s="307"/>
      <c r="DN207" s="307"/>
      <c r="DO207" s="307"/>
      <c r="DP207" s="307"/>
      <c r="DQ207" s="307"/>
      <c r="DR207" s="307"/>
      <c r="DS207" s="307"/>
      <c r="DT207" s="307"/>
      <c r="DU207" s="307"/>
      <c r="DV207" s="307"/>
      <c r="DW207" s="307"/>
      <c r="DX207" s="307"/>
      <c r="DY207" s="307"/>
      <c r="DZ207" s="307"/>
      <c r="EA207" s="307"/>
      <c r="EB207" s="307"/>
      <c r="EC207" s="307"/>
      <c r="ED207" s="307"/>
      <c r="EE207" s="307"/>
      <c r="EF207" s="307"/>
      <c r="EG207" s="307"/>
      <c r="EH207" s="307"/>
      <c r="EI207" s="307"/>
      <c r="EJ207" s="307"/>
      <c r="EK207" s="307"/>
      <c r="EL207" s="307"/>
      <c r="EM207" s="307"/>
      <c r="EN207" s="307"/>
      <c r="EO207" s="307"/>
      <c r="EP207" s="307"/>
      <c r="EQ207" s="307"/>
      <c r="ER207" s="307"/>
      <c r="ES207" s="307"/>
      <c r="ET207" s="307"/>
      <c r="EU207" s="307"/>
      <c r="EV207" s="307"/>
      <c r="EW207" s="307"/>
      <c r="EX207" s="307"/>
      <c r="EY207" s="307"/>
      <c r="EZ207" s="307"/>
      <c r="FA207" s="307"/>
      <c r="FB207" s="307"/>
      <c r="FC207" s="307"/>
      <c r="FD207" s="307"/>
      <c r="FE207" s="307"/>
      <c r="FF207" s="307"/>
      <c r="FG207" s="307"/>
      <c r="FH207" s="307"/>
      <c r="FI207" s="307"/>
      <c r="FJ207" s="307"/>
      <c r="FK207" s="307"/>
      <c r="FL207" s="307"/>
      <c r="FM207" s="307"/>
      <c r="FN207" s="307"/>
      <c r="FO207" s="307"/>
      <c r="FP207" s="307"/>
      <c r="FQ207" s="307"/>
      <c r="FR207" s="307"/>
      <c r="FS207" s="307"/>
      <c r="FT207" s="307"/>
      <c r="FU207" s="307"/>
      <c r="FV207" s="307"/>
      <c r="FW207" s="307"/>
      <c r="FX207" s="307"/>
      <c r="FY207" s="307"/>
      <c r="FZ207" s="307"/>
      <c r="GA207" s="307"/>
      <c r="GB207" s="307"/>
      <c r="GC207" s="307"/>
      <c r="GD207" s="307"/>
      <c r="GE207" s="307"/>
      <c r="GF207" s="307"/>
    </row>
    <row r="208" spans="7:188" x14ac:dyDescent="0.25">
      <c r="G208" s="256"/>
      <c r="H208" s="256"/>
      <c r="I208" s="256"/>
      <c r="J208" s="256"/>
      <c r="K208" s="256"/>
      <c r="L208" s="256"/>
      <c r="M208" s="256"/>
      <c r="N208" s="256"/>
      <c r="O208" s="256"/>
      <c r="P208" s="256"/>
      <c r="Q208" s="256"/>
      <c r="R208" s="256"/>
      <c r="S208" s="256"/>
      <c r="T208" s="256"/>
      <c r="U208" s="256"/>
      <c r="V208" s="256"/>
      <c r="W208" s="256"/>
      <c r="X208" s="256"/>
      <c r="Y208" s="256"/>
      <c r="Z208" s="256"/>
      <c r="AA208" s="256"/>
      <c r="AB208" s="256"/>
      <c r="AC208" s="256"/>
      <c r="AD208" s="256"/>
      <c r="AE208" s="256"/>
      <c r="AF208" s="256"/>
      <c r="AG208" s="256"/>
      <c r="AH208" s="256"/>
      <c r="AI208" s="256"/>
      <c r="AJ208" s="256"/>
      <c r="AK208" s="256"/>
      <c r="AL208" s="256"/>
      <c r="AM208" s="256"/>
      <c r="AN208" s="256"/>
      <c r="AO208" s="256"/>
      <c r="AP208" s="256"/>
      <c r="AQ208" s="256"/>
      <c r="AR208" s="256"/>
      <c r="AS208" s="256"/>
      <c r="AT208" s="256"/>
      <c r="AU208" s="256"/>
      <c r="AV208" s="256"/>
      <c r="AW208" s="256"/>
      <c r="AX208" s="256"/>
      <c r="AY208" s="256"/>
      <c r="AZ208" s="256"/>
      <c r="BA208" s="256"/>
      <c r="BB208" s="256"/>
      <c r="BC208" s="256"/>
      <c r="BD208" s="256"/>
      <c r="BE208" s="256"/>
      <c r="BF208" s="256"/>
      <c r="BG208" s="256"/>
      <c r="BH208" s="256"/>
      <c r="BI208" s="256"/>
      <c r="BJ208" s="256"/>
      <c r="BK208" s="256"/>
      <c r="BL208" s="256"/>
      <c r="BM208" s="256"/>
      <c r="BN208" s="256"/>
      <c r="BO208" s="256"/>
      <c r="BP208" s="256"/>
      <c r="BQ208" s="256"/>
      <c r="BR208" s="256"/>
      <c r="BS208" s="256"/>
      <c r="BT208" s="256"/>
      <c r="BU208" s="256"/>
      <c r="BV208" s="256"/>
      <c r="BW208" s="256"/>
      <c r="BX208" s="256"/>
      <c r="BY208" s="256"/>
      <c r="BZ208" s="256"/>
      <c r="CA208" s="256"/>
      <c r="CB208" s="256"/>
      <c r="CC208" s="256"/>
      <c r="CD208" s="256"/>
      <c r="CE208" s="256"/>
      <c r="CF208" s="256"/>
      <c r="CG208" s="256"/>
      <c r="CH208" s="256"/>
      <c r="CI208" s="256"/>
      <c r="CJ208" s="256"/>
      <c r="CK208" s="256"/>
      <c r="CL208" s="256"/>
      <c r="CM208" s="256"/>
      <c r="CN208" s="256"/>
      <c r="CO208" s="256"/>
      <c r="CP208" s="256"/>
      <c r="CQ208" s="256"/>
      <c r="CR208" s="256"/>
      <c r="CS208" s="256"/>
      <c r="CT208" s="256"/>
      <c r="CU208" s="256"/>
      <c r="CV208" s="256"/>
      <c r="CW208" s="256"/>
      <c r="CX208" s="256"/>
      <c r="CY208" s="256"/>
      <c r="CZ208" s="256"/>
      <c r="DA208" s="256"/>
      <c r="DB208" s="256"/>
      <c r="DC208" s="256"/>
      <c r="DD208" s="256"/>
      <c r="DE208" s="256"/>
      <c r="DF208" s="256"/>
      <c r="DG208" s="256"/>
      <c r="DH208" s="256"/>
      <c r="DI208" s="256"/>
      <c r="DJ208" s="256"/>
      <c r="DK208" s="256"/>
      <c r="DL208" s="256"/>
      <c r="DM208" s="256"/>
      <c r="DN208" s="256"/>
      <c r="DO208" s="256"/>
      <c r="DP208" s="256"/>
      <c r="DQ208" s="256"/>
      <c r="DR208" s="256"/>
      <c r="DS208" s="256"/>
      <c r="DT208" s="256"/>
      <c r="DU208" s="256"/>
      <c r="DV208" s="256"/>
      <c r="DW208" s="256"/>
      <c r="DX208" s="256"/>
      <c r="DY208" s="256"/>
      <c r="DZ208" s="256"/>
      <c r="EA208" s="256"/>
      <c r="EB208" s="256"/>
      <c r="EC208" s="256"/>
      <c r="ED208" s="256"/>
      <c r="EE208" s="256"/>
      <c r="EF208" s="256"/>
      <c r="EG208" s="256"/>
      <c r="EH208" s="256"/>
      <c r="EI208" s="256"/>
      <c r="EJ208" s="256"/>
      <c r="EK208" s="256"/>
      <c r="EL208" s="256"/>
      <c r="EM208" s="256"/>
      <c r="EN208" s="256"/>
      <c r="EO208" s="256"/>
      <c r="EP208" s="256"/>
      <c r="EQ208" s="256"/>
      <c r="ER208" s="256"/>
      <c r="ES208" s="256"/>
      <c r="ET208" s="256"/>
      <c r="EU208" s="256"/>
      <c r="EV208" s="256"/>
      <c r="EW208" s="256"/>
      <c r="EX208" s="256"/>
      <c r="EY208" s="256"/>
      <c r="EZ208" s="256"/>
      <c r="FA208" s="256"/>
      <c r="FB208" s="256"/>
      <c r="FC208" s="256"/>
      <c r="FD208" s="256"/>
      <c r="FE208" s="256"/>
      <c r="FF208" s="256"/>
      <c r="FG208" s="256"/>
      <c r="FH208" s="256"/>
      <c r="FI208" s="256"/>
      <c r="FJ208" s="256"/>
      <c r="FK208" s="256"/>
      <c r="FL208" s="256"/>
      <c r="FM208" s="256"/>
      <c r="FN208" s="256"/>
      <c r="FO208" s="256"/>
      <c r="FP208" s="256"/>
      <c r="FQ208" s="256"/>
      <c r="FR208" s="256"/>
      <c r="FS208" s="256"/>
      <c r="FT208" s="256"/>
      <c r="FU208" s="256"/>
      <c r="FV208" s="256"/>
      <c r="FW208" s="256"/>
      <c r="FX208" s="256"/>
      <c r="FY208" s="256"/>
      <c r="FZ208" s="256"/>
      <c r="GA208" s="256"/>
      <c r="GB208" s="256"/>
      <c r="GC208" s="256"/>
      <c r="GD208" s="256"/>
      <c r="GE208" s="256"/>
      <c r="GF208" s="256"/>
    </row>
    <row r="209" spans="7:188" x14ac:dyDescent="0.25">
      <c r="G209" s="307"/>
      <c r="H209" s="307"/>
      <c r="I209" s="307"/>
      <c r="J209" s="307"/>
      <c r="K209" s="307"/>
      <c r="L209" s="307"/>
      <c r="M209" s="307"/>
      <c r="N209" s="307"/>
      <c r="O209" s="307"/>
      <c r="P209" s="307"/>
      <c r="Q209" s="307"/>
      <c r="R209" s="307"/>
      <c r="S209" s="307"/>
      <c r="T209" s="307"/>
      <c r="U209" s="307"/>
      <c r="V209" s="307"/>
      <c r="W209" s="307"/>
      <c r="X209" s="307"/>
      <c r="Y209" s="307"/>
      <c r="Z209" s="307"/>
      <c r="AA209" s="307"/>
      <c r="AB209" s="307"/>
      <c r="AC209" s="307"/>
      <c r="AD209" s="307"/>
      <c r="AE209" s="307"/>
      <c r="AF209" s="307"/>
      <c r="AG209" s="307"/>
      <c r="AH209" s="307"/>
      <c r="AI209" s="307"/>
      <c r="AJ209" s="307"/>
      <c r="AK209" s="307"/>
      <c r="AL209" s="307"/>
      <c r="AM209" s="307"/>
      <c r="AN209" s="307"/>
      <c r="AO209" s="307"/>
      <c r="AP209" s="307"/>
      <c r="AQ209" s="307"/>
      <c r="AR209" s="307"/>
      <c r="AS209" s="307"/>
      <c r="AT209" s="307"/>
      <c r="AU209" s="307"/>
      <c r="AV209" s="307"/>
      <c r="AW209" s="307"/>
      <c r="AX209" s="307"/>
      <c r="AY209" s="307"/>
      <c r="AZ209" s="307"/>
      <c r="BA209" s="307"/>
      <c r="BB209" s="307"/>
      <c r="BC209" s="307"/>
      <c r="BD209" s="307"/>
      <c r="BE209" s="307"/>
      <c r="BF209" s="307"/>
      <c r="BG209" s="307"/>
      <c r="BH209" s="307"/>
      <c r="BI209" s="307"/>
      <c r="BJ209" s="307"/>
      <c r="BK209" s="307"/>
      <c r="BL209" s="307"/>
      <c r="BM209" s="307"/>
      <c r="BN209" s="307"/>
      <c r="BO209" s="307"/>
      <c r="BP209" s="307"/>
      <c r="BQ209" s="307"/>
      <c r="BR209" s="307"/>
      <c r="BS209" s="307"/>
      <c r="BT209" s="307"/>
      <c r="BU209" s="307"/>
      <c r="BV209" s="307"/>
      <c r="BW209" s="307"/>
      <c r="BX209" s="307"/>
      <c r="BY209" s="307"/>
      <c r="BZ209" s="307"/>
      <c r="CA209" s="307"/>
      <c r="CB209" s="307"/>
      <c r="CC209" s="307"/>
      <c r="CD209" s="307"/>
      <c r="CE209" s="307"/>
      <c r="CF209" s="307"/>
      <c r="CG209" s="307"/>
      <c r="CH209" s="307"/>
      <c r="CI209" s="307"/>
      <c r="CJ209" s="307"/>
      <c r="CK209" s="307"/>
      <c r="CL209" s="307"/>
      <c r="CM209" s="307"/>
      <c r="CN209" s="307"/>
      <c r="CO209" s="307"/>
      <c r="CP209" s="307"/>
      <c r="CQ209" s="307"/>
      <c r="CR209" s="307"/>
      <c r="CS209" s="307"/>
      <c r="CT209" s="307"/>
      <c r="CU209" s="307"/>
      <c r="CV209" s="307"/>
      <c r="CW209" s="307"/>
      <c r="CX209" s="307"/>
      <c r="CY209" s="307"/>
      <c r="CZ209" s="307"/>
      <c r="DA209" s="307"/>
      <c r="DB209" s="307"/>
      <c r="DC209" s="307"/>
      <c r="DD209" s="307"/>
      <c r="DE209" s="307"/>
      <c r="DF209" s="307"/>
      <c r="DG209" s="307"/>
      <c r="DH209" s="307"/>
      <c r="DI209" s="307"/>
      <c r="DJ209" s="307"/>
      <c r="DK209" s="307"/>
      <c r="DL209" s="307"/>
      <c r="DM209" s="307"/>
      <c r="DN209" s="307"/>
      <c r="DO209" s="307"/>
      <c r="DP209" s="307"/>
      <c r="DQ209" s="307"/>
      <c r="DR209" s="307"/>
      <c r="DS209" s="307"/>
      <c r="DT209" s="307"/>
      <c r="DU209" s="307"/>
      <c r="DV209" s="307"/>
      <c r="DW209" s="307"/>
      <c r="DX209" s="307"/>
      <c r="DY209" s="307"/>
      <c r="DZ209" s="307"/>
      <c r="EA209" s="307"/>
      <c r="EB209" s="307"/>
      <c r="EC209" s="307"/>
      <c r="ED209" s="307"/>
      <c r="EE209" s="307"/>
      <c r="EF209" s="307"/>
      <c r="EG209" s="307"/>
      <c r="EH209" s="307"/>
      <c r="EI209" s="307"/>
      <c r="EJ209" s="307"/>
      <c r="EK209" s="307"/>
      <c r="EL209" s="307"/>
      <c r="EM209" s="307"/>
      <c r="EN209" s="307"/>
      <c r="EO209" s="307"/>
      <c r="EP209" s="307"/>
      <c r="EQ209" s="307"/>
      <c r="ER209" s="307"/>
      <c r="ES209" s="307"/>
      <c r="ET209" s="307"/>
      <c r="EU209" s="307"/>
      <c r="EV209" s="307"/>
      <c r="EW209" s="307"/>
      <c r="EX209" s="307"/>
      <c r="EY209" s="307"/>
      <c r="EZ209" s="307"/>
      <c r="FA209" s="307"/>
      <c r="FB209" s="307"/>
      <c r="FC209" s="307"/>
      <c r="FD209" s="307"/>
      <c r="FE209" s="307"/>
      <c r="FF209" s="307"/>
      <c r="FG209" s="307"/>
      <c r="FH209" s="307"/>
      <c r="FI209" s="307"/>
      <c r="FJ209" s="307"/>
      <c r="FK209" s="307"/>
      <c r="FL209" s="307"/>
      <c r="FM209" s="307"/>
      <c r="FN209" s="307"/>
      <c r="FO209" s="307"/>
      <c r="FP209" s="307"/>
      <c r="FQ209" s="307"/>
      <c r="FR209" s="307"/>
      <c r="FS209" s="307"/>
      <c r="FT209" s="307"/>
      <c r="FU209" s="307"/>
      <c r="FV209" s="307"/>
      <c r="FW209" s="307"/>
      <c r="FX209" s="307"/>
      <c r="FY209" s="307"/>
      <c r="FZ209" s="307"/>
      <c r="GA209" s="307"/>
      <c r="GB209" s="307"/>
      <c r="GC209" s="307"/>
      <c r="GD209" s="307"/>
      <c r="GE209" s="307"/>
      <c r="GF209" s="307"/>
    </row>
    <row r="210" spans="7:188" x14ac:dyDescent="0.25">
      <c r="G210" s="256"/>
      <c r="H210" s="256"/>
      <c r="I210" s="256"/>
      <c r="J210" s="256"/>
      <c r="K210" s="256"/>
      <c r="L210" s="256"/>
      <c r="M210" s="256"/>
      <c r="N210" s="256"/>
      <c r="O210" s="256"/>
      <c r="P210" s="256"/>
      <c r="Q210" s="256"/>
      <c r="R210" s="256"/>
      <c r="S210" s="256"/>
      <c r="T210" s="256"/>
      <c r="U210" s="256"/>
      <c r="V210" s="256"/>
      <c r="W210" s="256"/>
      <c r="X210" s="256"/>
      <c r="Y210" s="256"/>
      <c r="Z210" s="256"/>
      <c r="AA210" s="256"/>
      <c r="AB210" s="256"/>
      <c r="AC210" s="256"/>
      <c r="AD210" s="256"/>
      <c r="AE210" s="256"/>
      <c r="AF210" s="256"/>
      <c r="AG210" s="256"/>
      <c r="AH210" s="256"/>
      <c r="AI210" s="256"/>
      <c r="AJ210" s="256"/>
      <c r="AK210" s="256"/>
      <c r="AL210" s="256"/>
      <c r="AM210" s="256"/>
      <c r="AN210" s="256"/>
      <c r="AO210" s="256"/>
      <c r="AP210" s="256"/>
      <c r="AQ210" s="256"/>
      <c r="AR210" s="256"/>
      <c r="AS210" s="256"/>
      <c r="AT210" s="256"/>
      <c r="AU210" s="256"/>
      <c r="AV210" s="256"/>
      <c r="AW210" s="256"/>
      <c r="AX210" s="256"/>
      <c r="AY210" s="256"/>
      <c r="AZ210" s="256"/>
      <c r="BA210" s="256"/>
      <c r="BB210" s="256"/>
      <c r="BC210" s="256"/>
      <c r="BD210" s="256"/>
      <c r="BE210" s="256"/>
      <c r="BF210" s="256"/>
      <c r="BG210" s="256"/>
      <c r="BH210" s="256"/>
      <c r="BI210" s="256"/>
      <c r="BJ210" s="256"/>
      <c r="BK210" s="256"/>
      <c r="BL210" s="256"/>
      <c r="BM210" s="256"/>
      <c r="BN210" s="256"/>
      <c r="BO210" s="256"/>
      <c r="BP210" s="256"/>
      <c r="BQ210" s="256"/>
      <c r="BR210" s="256"/>
      <c r="BS210" s="256"/>
      <c r="BT210" s="256"/>
      <c r="BU210" s="256"/>
      <c r="BV210" s="256"/>
      <c r="BW210" s="256"/>
      <c r="BX210" s="256"/>
      <c r="BY210" s="256"/>
      <c r="BZ210" s="256"/>
      <c r="CA210" s="256"/>
      <c r="CB210" s="256"/>
      <c r="CC210" s="256"/>
      <c r="CD210" s="256"/>
      <c r="CE210" s="256"/>
      <c r="CF210" s="256"/>
      <c r="CG210" s="256"/>
      <c r="CH210" s="256"/>
      <c r="CI210" s="256"/>
      <c r="CJ210" s="256"/>
      <c r="CK210" s="256"/>
      <c r="CL210" s="256"/>
      <c r="CM210" s="256"/>
      <c r="CN210" s="256"/>
      <c r="CO210" s="256"/>
      <c r="CP210" s="256"/>
      <c r="CQ210" s="256"/>
      <c r="CR210" s="256"/>
      <c r="CS210" s="256"/>
      <c r="CT210" s="256"/>
      <c r="CU210" s="256"/>
      <c r="CV210" s="256"/>
      <c r="CW210" s="256"/>
      <c r="CX210" s="256"/>
      <c r="CY210" s="256"/>
      <c r="CZ210" s="256"/>
      <c r="DA210" s="256"/>
      <c r="DB210" s="256"/>
      <c r="DC210" s="256"/>
      <c r="DD210" s="256"/>
      <c r="DE210" s="256"/>
      <c r="DF210" s="256"/>
      <c r="DG210" s="256"/>
      <c r="DH210" s="256"/>
      <c r="DI210" s="256"/>
      <c r="DJ210" s="256"/>
      <c r="DK210" s="256"/>
      <c r="DL210" s="256"/>
      <c r="DM210" s="256"/>
      <c r="DN210" s="256"/>
      <c r="DO210" s="256"/>
      <c r="DP210" s="256"/>
      <c r="DQ210" s="256"/>
      <c r="DR210" s="256"/>
      <c r="DS210" s="256"/>
      <c r="DT210" s="256"/>
      <c r="DU210" s="256"/>
      <c r="DV210" s="256"/>
      <c r="DW210" s="256"/>
      <c r="DX210" s="256"/>
      <c r="DY210" s="256"/>
      <c r="DZ210" s="256"/>
      <c r="EA210" s="256"/>
      <c r="EB210" s="256"/>
      <c r="EC210" s="256"/>
      <c r="ED210" s="256"/>
      <c r="EE210" s="256"/>
      <c r="EF210" s="256"/>
      <c r="EG210" s="256"/>
      <c r="EH210" s="256"/>
      <c r="EI210" s="256"/>
      <c r="EJ210" s="256"/>
      <c r="EK210" s="256"/>
      <c r="EL210" s="256"/>
      <c r="EM210" s="256"/>
      <c r="EN210" s="256"/>
      <c r="EO210" s="256"/>
      <c r="EP210" s="256"/>
      <c r="EQ210" s="256"/>
      <c r="ER210" s="256"/>
      <c r="ES210" s="256"/>
      <c r="ET210" s="256"/>
      <c r="EU210" s="256"/>
      <c r="EV210" s="256"/>
      <c r="EW210" s="256"/>
      <c r="EX210" s="256"/>
      <c r="EY210" s="256"/>
      <c r="EZ210" s="256"/>
      <c r="FA210" s="256"/>
      <c r="FB210" s="256"/>
      <c r="FC210" s="256"/>
      <c r="FD210" s="256"/>
      <c r="FE210" s="256"/>
      <c r="FF210" s="256"/>
      <c r="FG210" s="256"/>
      <c r="FH210" s="256"/>
      <c r="FI210" s="256"/>
      <c r="FJ210" s="256"/>
      <c r="FK210" s="256"/>
      <c r="FL210" s="256"/>
      <c r="FM210" s="256"/>
      <c r="FN210" s="256"/>
      <c r="FO210" s="256"/>
      <c r="FP210" s="256"/>
      <c r="FQ210" s="256"/>
      <c r="FR210" s="256"/>
      <c r="FS210" s="256"/>
      <c r="FT210" s="256"/>
      <c r="FU210" s="256"/>
      <c r="FV210" s="256"/>
      <c r="FW210" s="256"/>
      <c r="FX210" s="256"/>
      <c r="FY210" s="256"/>
      <c r="FZ210" s="256"/>
      <c r="GA210" s="256"/>
      <c r="GB210" s="256"/>
      <c r="GC210" s="256"/>
      <c r="GD210" s="256"/>
      <c r="GE210" s="256"/>
      <c r="GF210" s="256"/>
    </row>
    <row r="211" spans="7:188" x14ac:dyDescent="0.25">
      <c r="G211" s="307"/>
      <c r="H211" s="307"/>
      <c r="I211" s="307"/>
      <c r="J211" s="307"/>
      <c r="K211" s="307"/>
      <c r="L211" s="307"/>
      <c r="M211" s="307"/>
      <c r="N211" s="307"/>
      <c r="O211" s="307"/>
      <c r="P211" s="307"/>
      <c r="Q211" s="307"/>
      <c r="R211" s="307"/>
      <c r="S211" s="307"/>
      <c r="T211" s="307"/>
      <c r="U211" s="307"/>
      <c r="V211" s="307"/>
      <c r="W211" s="307"/>
      <c r="X211" s="307"/>
      <c r="Y211" s="307"/>
      <c r="Z211" s="307"/>
      <c r="AA211" s="307"/>
      <c r="AB211" s="307"/>
      <c r="AC211" s="307"/>
      <c r="AD211" s="307"/>
      <c r="AE211" s="307"/>
      <c r="AF211" s="307"/>
      <c r="AG211" s="307"/>
      <c r="AH211" s="307"/>
      <c r="AI211" s="307"/>
      <c r="AJ211" s="307"/>
      <c r="AK211" s="307"/>
      <c r="AL211" s="307"/>
      <c r="AM211" s="307"/>
      <c r="AN211" s="307"/>
      <c r="AO211" s="307"/>
      <c r="AP211" s="307"/>
      <c r="AQ211" s="307"/>
      <c r="AR211" s="307"/>
      <c r="AS211" s="307"/>
      <c r="AT211" s="307"/>
      <c r="AU211" s="307"/>
      <c r="AV211" s="307"/>
      <c r="AW211" s="307"/>
      <c r="AX211" s="307"/>
      <c r="AY211" s="307"/>
      <c r="AZ211" s="307"/>
      <c r="BA211" s="307"/>
      <c r="BB211" s="307"/>
      <c r="BC211" s="307"/>
      <c r="BD211" s="307"/>
      <c r="BE211" s="307"/>
      <c r="BF211" s="307"/>
      <c r="BG211" s="307"/>
      <c r="BH211" s="307"/>
      <c r="BI211" s="307"/>
      <c r="BJ211" s="307"/>
      <c r="BK211" s="307"/>
      <c r="BL211" s="307"/>
      <c r="BM211" s="307"/>
      <c r="BN211" s="307"/>
      <c r="BO211" s="307"/>
      <c r="BP211" s="307"/>
      <c r="BQ211" s="307"/>
      <c r="BR211" s="307"/>
      <c r="BS211" s="307"/>
      <c r="BT211" s="307"/>
      <c r="BU211" s="307"/>
      <c r="BV211" s="307"/>
      <c r="BW211" s="307"/>
      <c r="BX211" s="307"/>
      <c r="BY211" s="307"/>
      <c r="BZ211" s="307"/>
      <c r="CA211" s="307"/>
      <c r="CB211" s="307"/>
      <c r="CC211" s="307"/>
      <c r="CD211" s="307"/>
      <c r="CE211" s="307"/>
      <c r="CF211" s="307"/>
      <c r="CG211" s="307"/>
      <c r="CH211" s="307"/>
      <c r="CI211" s="307"/>
      <c r="CJ211" s="307"/>
      <c r="CK211" s="307"/>
      <c r="CL211" s="307"/>
      <c r="CM211" s="307"/>
      <c r="CN211" s="307"/>
      <c r="CO211" s="307"/>
      <c r="CP211" s="307"/>
      <c r="CQ211" s="307"/>
      <c r="CR211" s="307"/>
      <c r="CS211" s="307"/>
      <c r="CT211" s="307"/>
      <c r="CU211" s="307"/>
      <c r="CV211" s="307"/>
      <c r="CW211" s="307"/>
      <c r="CX211" s="307"/>
      <c r="CY211" s="307"/>
      <c r="CZ211" s="307"/>
      <c r="DA211" s="307"/>
      <c r="DB211" s="307"/>
      <c r="DC211" s="307"/>
      <c r="DD211" s="307"/>
      <c r="DE211" s="307"/>
      <c r="DF211" s="307"/>
      <c r="DG211" s="307"/>
      <c r="DH211" s="307"/>
      <c r="DI211" s="307"/>
      <c r="DJ211" s="307"/>
      <c r="DK211" s="307"/>
      <c r="DL211" s="307"/>
      <c r="DM211" s="307"/>
      <c r="DN211" s="307"/>
      <c r="DO211" s="307"/>
      <c r="DP211" s="307"/>
      <c r="DQ211" s="307"/>
      <c r="DR211" s="307"/>
      <c r="DS211" s="307"/>
      <c r="DT211" s="307"/>
      <c r="DU211" s="307"/>
      <c r="DV211" s="307"/>
      <c r="DW211" s="307"/>
      <c r="DX211" s="307"/>
      <c r="DY211" s="307"/>
      <c r="DZ211" s="307"/>
      <c r="EA211" s="307"/>
      <c r="EB211" s="307"/>
      <c r="EC211" s="307"/>
      <c r="ED211" s="307"/>
      <c r="EE211" s="307"/>
      <c r="EF211" s="307"/>
      <c r="EG211" s="307"/>
      <c r="EH211" s="307"/>
      <c r="EI211" s="307"/>
      <c r="EJ211" s="307"/>
      <c r="EK211" s="307"/>
      <c r="EL211" s="307"/>
      <c r="EM211" s="307"/>
      <c r="EN211" s="307"/>
      <c r="EO211" s="307"/>
      <c r="EP211" s="307"/>
      <c r="EQ211" s="307"/>
      <c r="ER211" s="307"/>
      <c r="ES211" s="307"/>
      <c r="ET211" s="307"/>
      <c r="EU211" s="307"/>
      <c r="EV211" s="307"/>
      <c r="EW211" s="307"/>
      <c r="EX211" s="307"/>
      <c r="EY211" s="307"/>
      <c r="EZ211" s="307"/>
      <c r="FA211" s="307"/>
      <c r="FB211" s="307"/>
      <c r="FC211" s="307"/>
      <c r="FD211" s="307"/>
      <c r="FE211" s="307"/>
      <c r="FF211" s="307"/>
      <c r="FG211" s="307"/>
      <c r="FH211" s="307"/>
      <c r="FI211" s="307"/>
      <c r="FJ211" s="307"/>
      <c r="FK211" s="307"/>
      <c r="FL211" s="307"/>
      <c r="FM211" s="307"/>
      <c r="FN211" s="307"/>
      <c r="FO211" s="307"/>
      <c r="FP211" s="307"/>
      <c r="FQ211" s="307"/>
      <c r="FR211" s="307"/>
      <c r="FS211" s="307"/>
      <c r="FT211" s="307"/>
      <c r="FU211" s="307"/>
      <c r="FV211" s="307"/>
      <c r="FW211" s="307"/>
      <c r="FX211" s="307"/>
      <c r="FY211" s="307"/>
      <c r="FZ211" s="307"/>
      <c r="GA211" s="307"/>
      <c r="GB211" s="307"/>
      <c r="GC211" s="307"/>
      <c r="GD211" s="307"/>
      <c r="GE211" s="307"/>
      <c r="GF211" s="307"/>
    </row>
    <row r="212" spans="7:188" x14ac:dyDescent="0.25">
      <c r="G212" s="256"/>
      <c r="H212" s="256"/>
      <c r="I212" s="256"/>
      <c r="J212" s="256"/>
      <c r="K212" s="256"/>
      <c r="L212" s="256"/>
      <c r="M212" s="256"/>
      <c r="N212" s="256"/>
      <c r="O212" s="256"/>
      <c r="P212" s="256"/>
      <c r="Q212" s="256"/>
      <c r="R212" s="256"/>
      <c r="S212" s="256"/>
      <c r="T212" s="256"/>
      <c r="U212" s="256"/>
      <c r="V212" s="256"/>
      <c r="W212" s="256"/>
      <c r="X212" s="256"/>
      <c r="Y212" s="256"/>
      <c r="Z212" s="256"/>
      <c r="AA212" s="256"/>
      <c r="AB212" s="256"/>
      <c r="AC212" s="256"/>
      <c r="AD212" s="256"/>
      <c r="AE212" s="256"/>
      <c r="AF212" s="256"/>
      <c r="AG212" s="256"/>
      <c r="AH212" s="256"/>
      <c r="AI212" s="256"/>
      <c r="AJ212" s="256"/>
      <c r="AK212" s="256"/>
      <c r="AL212" s="256"/>
      <c r="AM212" s="256"/>
      <c r="AN212" s="256"/>
      <c r="AO212" s="256"/>
      <c r="AP212" s="256"/>
      <c r="AQ212" s="256"/>
      <c r="AR212" s="256"/>
      <c r="AS212" s="256"/>
      <c r="AT212" s="256"/>
      <c r="AU212" s="256"/>
      <c r="AV212" s="256"/>
      <c r="AW212" s="256"/>
      <c r="AX212" s="256"/>
      <c r="AY212" s="256"/>
      <c r="AZ212" s="256"/>
      <c r="BA212" s="256"/>
      <c r="BB212" s="256"/>
      <c r="BC212" s="256"/>
      <c r="BD212" s="256"/>
      <c r="BE212" s="256"/>
      <c r="BF212" s="256"/>
      <c r="BG212" s="256"/>
      <c r="BH212" s="256"/>
      <c r="BI212" s="256"/>
      <c r="BJ212" s="256"/>
      <c r="BK212" s="256"/>
      <c r="BL212" s="256"/>
      <c r="BM212" s="256"/>
      <c r="BN212" s="256"/>
      <c r="BO212" s="256"/>
      <c r="BP212" s="256"/>
      <c r="BQ212" s="256"/>
      <c r="BR212" s="256"/>
      <c r="BS212" s="256"/>
      <c r="BT212" s="256"/>
      <c r="BU212" s="256"/>
      <c r="BV212" s="256"/>
      <c r="BW212" s="256"/>
      <c r="BX212" s="256"/>
      <c r="BY212" s="256"/>
      <c r="BZ212" s="256"/>
      <c r="CA212" s="256"/>
      <c r="CB212" s="256"/>
      <c r="CC212" s="256"/>
      <c r="CD212" s="256"/>
      <c r="CE212" s="256"/>
      <c r="CF212" s="256"/>
      <c r="CG212" s="256"/>
      <c r="CH212" s="256"/>
      <c r="CI212" s="256"/>
      <c r="CJ212" s="256"/>
      <c r="CK212" s="256"/>
      <c r="CL212" s="256"/>
      <c r="CM212" s="256"/>
      <c r="CN212" s="256"/>
      <c r="CO212" s="256"/>
      <c r="CP212" s="256"/>
      <c r="CQ212" s="256"/>
      <c r="CR212" s="256"/>
      <c r="CS212" s="256"/>
      <c r="CT212" s="256"/>
      <c r="CU212" s="256"/>
      <c r="CV212" s="256"/>
      <c r="CW212" s="256"/>
      <c r="CX212" s="256"/>
      <c r="CY212" s="256"/>
      <c r="CZ212" s="256"/>
      <c r="DA212" s="256"/>
      <c r="DB212" s="256"/>
      <c r="DC212" s="256"/>
      <c r="DD212" s="256"/>
      <c r="DE212" s="256"/>
      <c r="DF212" s="256"/>
      <c r="DG212" s="256"/>
      <c r="DH212" s="256"/>
      <c r="DI212" s="256"/>
      <c r="DJ212" s="256"/>
      <c r="DK212" s="256"/>
      <c r="DL212" s="256"/>
      <c r="DM212" s="256"/>
      <c r="DN212" s="256"/>
      <c r="DO212" s="256"/>
      <c r="DP212" s="256"/>
      <c r="DQ212" s="256"/>
      <c r="DR212" s="256"/>
      <c r="DS212" s="256"/>
      <c r="DT212" s="256"/>
      <c r="DU212" s="256"/>
      <c r="DV212" s="256"/>
      <c r="DW212" s="256"/>
      <c r="DX212" s="256"/>
      <c r="DY212" s="256"/>
      <c r="DZ212" s="256"/>
      <c r="EA212" s="256"/>
      <c r="EB212" s="256"/>
      <c r="EC212" s="256"/>
      <c r="ED212" s="256"/>
      <c r="EE212" s="256"/>
      <c r="EF212" s="256"/>
      <c r="EG212" s="256"/>
      <c r="EH212" s="256"/>
      <c r="EI212" s="256"/>
      <c r="EJ212" s="256"/>
      <c r="EK212" s="256"/>
      <c r="EL212" s="256"/>
      <c r="EM212" s="256"/>
      <c r="EN212" s="256"/>
      <c r="EO212" s="256"/>
      <c r="EP212" s="256"/>
      <c r="EQ212" s="256"/>
      <c r="ER212" s="256"/>
      <c r="ES212" s="256"/>
      <c r="ET212" s="256"/>
      <c r="EU212" s="256"/>
      <c r="EV212" s="256"/>
      <c r="EW212" s="256"/>
      <c r="EX212" s="256"/>
      <c r="EY212" s="256"/>
      <c r="EZ212" s="256"/>
      <c r="FA212" s="256"/>
      <c r="FB212" s="256"/>
      <c r="FC212" s="256"/>
      <c r="FD212" s="256"/>
      <c r="FE212" s="256"/>
      <c r="FF212" s="256"/>
      <c r="FG212" s="256"/>
      <c r="FH212" s="256"/>
      <c r="FI212" s="256"/>
      <c r="FJ212" s="256"/>
      <c r="FK212" s="256"/>
      <c r="FL212" s="256"/>
      <c r="FM212" s="256"/>
      <c r="FN212" s="256"/>
      <c r="FO212" s="256"/>
      <c r="FP212" s="256"/>
      <c r="FQ212" s="256"/>
      <c r="FR212" s="256"/>
      <c r="FS212" s="256"/>
      <c r="FT212" s="256"/>
      <c r="FU212" s="256"/>
      <c r="FV212" s="256"/>
      <c r="FW212" s="256"/>
      <c r="FX212" s="256"/>
      <c r="FY212" s="256"/>
      <c r="FZ212" s="256"/>
      <c r="GA212" s="256"/>
      <c r="GB212" s="256"/>
      <c r="GC212" s="256"/>
      <c r="GD212" s="256"/>
      <c r="GE212" s="256"/>
      <c r="GF212" s="256"/>
    </row>
    <row r="213" spans="7:188" x14ac:dyDescent="0.25">
      <c r="G213" s="307"/>
      <c r="H213" s="307"/>
      <c r="I213" s="307"/>
      <c r="J213" s="307"/>
      <c r="K213" s="307"/>
      <c r="L213" s="307"/>
      <c r="M213" s="307"/>
      <c r="N213" s="307"/>
      <c r="O213" s="307"/>
      <c r="P213" s="307"/>
      <c r="Q213" s="307"/>
      <c r="R213" s="307"/>
      <c r="S213" s="307"/>
      <c r="T213" s="307"/>
      <c r="U213" s="307"/>
      <c r="V213" s="307"/>
      <c r="W213" s="307"/>
      <c r="X213" s="307"/>
      <c r="Y213" s="307"/>
      <c r="Z213" s="307"/>
      <c r="AA213" s="307"/>
      <c r="AB213" s="307"/>
      <c r="AC213" s="307"/>
      <c r="AD213" s="307"/>
      <c r="AE213" s="307"/>
      <c r="AF213" s="307"/>
      <c r="AG213" s="307"/>
      <c r="AH213" s="307"/>
      <c r="AI213" s="307"/>
      <c r="AJ213" s="307"/>
      <c r="AK213" s="307"/>
      <c r="AL213" s="307"/>
      <c r="AM213" s="307"/>
      <c r="AN213" s="307"/>
      <c r="AO213" s="307"/>
      <c r="AP213" s="307"/>
      <c r="AQ213" s="307"/>
      <c r="AR213" s="307"/>
      <c r="AS213" s="307"/>
      <c r="AT213" s="307"/>
      <c r="AU213" s="307"/>
      <c r="AV213" s="307"/>
      <c r="AW213" s="307"/>
      <c r="AX213" s="307"/>
      <c r="AY213" s="307"/>
      <c r="AZ213" s="307"/>
      <c r="BA213" s="307"/>
      <c r="BB213" s="307"/>
      <c r="BC213" s="307"/>
      <c r="BD213" s="307"/>
      <c r="BE213" s="307"/>
      <c r="BF213" s="307"/>
      <c r="BG213" s="307"/>
      <c r="BH213" s="307"/>
      <c r="BI213" s="307"/>
      <c r="BJ213" s="307"/>
      <c r="BK213" s="307"/>
      <c r="BL213" s="307"/>
      <c r="BM213" s="307"/>
      <c r="BN213" s="307"/>
      <c r="BO213" s="307"/>
      <c r="BP213" s="307"/>
      <c r="BQ213" s="307"/>
      <c r="BR213" s="307"/>
      <c r="BS213" s="307"/>
      <c r="BT213" s="307"/>
      <c r="BU213" s="307"/>
      <c r="BV213" s="307"/>
      <c r="BW213" s="307"/>
      <c r="BX213" s="307"/>
      <c r="BY213" s="307"/>
      <c r="BZ213" s="307"/>
      <c r="CA213" s="307"/>
      <c r="CB213" s="307"/>
      <c r="CC213" s="307"/>
      <c r="CD213" s="307"/>
      <c r="CE213" s="307"/>
      <c r="CF213" s="307"/>
      <c r="CG213" s="307"/>
      <c r="CH213" s="307"/>
      <c r="CI213" s="307"/>
      <c r="CJ213" s="307"/>
      <c r="CK213" s="307"/>
      <c r="CL213" s="307"/>
      <c r="CM213" s="307"/>
      <c r="CN213" s="307"/>
      <c r="CO213" s="307"/>
      <c r="CP213" s="307"/>
      <c r="CQ213" s="307"/>
      <c r="CR213" s="307"/>
      <c r="CS213" s="307"/>
      <c r="CT213" s="307"/>
      <c r="CU213" s="307"/>
      <c r="CV213" s="307"/>
      <c r="CW213" s="307"/>
      <c r="CX213" s="307"/>
      <c r="CY213" s="307"/>
      <c r="CZ213" s="307"/>
      <c r="DA213" s="307"/>
      <c r="DB213" s="307"/>
      <c r="DC213" s="307"/>
      <c r="DD213" s="307"/>
      <c r="DE213" s="307"/>
      <c r="DF213" s="307"/>
      <c r="DG213" s="307"/>
      <c r="DH213" s="307"/>
      <c r="DI213" s="307"/>
      <c r="DJ213" s="307"/>
      <c r="DK213" s="307"/>
      <c r="DL213" s="307"/>
      <c r="DM213" s="307"/>
      <c r="DN213" s="307"/>
      <c r="DO213" s="307"/>
      <c r="DP213" s="307"/>
      <c r="DQ213" s="307"/>
      <c r="DR213" s="307"/>
      <c r="DS213" s="307"/>
      <c r="DT213" s="307"/>
      <c r="DU213" s="307"/>
      <c r="DV213" s="307"/>
      <c r="DW213" s="307"/>
      <c r="DX213" s="307"/>
      <c r="DY213" s="307"/>
      <c r="DZ213" s="307"/>
      <c r="EA213" s="307"/>
      <c r="EB213" s="307"/>
      <c r="EC213" s="307"/>
      <c r="ED213" s="307"/>
      <c r="EE213" s="307"/>
      <c r="EF213" s="307"/>
      <c r="EG213" s="307"/>
      <c r="EH213" s="307"/>
      <c r="EI213" s="307"/>
      <c r="EJ213" s="307"/>
      <c r="EK213" s="307"/>
      <c r="EL213" s="307"/>
      <c r="EM213" s="307"/>
      <c r="EN213" s="307"/>
      <c r="EO213" s="307"/>
      <c r="EP213" s="307"/>
      <c r="EQ213" s="307"/>
      <c r="ER213" s="307"/>
      <c r="ES213" s="307"/>
      <c r="ET213" s="307"/>
      <c r="EU213" s="307"/>
      <c r="EV213" s="307"/>
      <c r="EW213" s="307"/>
      <c r="EX213" s="307"/>
      <c r="EY213" s="307"/>
      <c r="EZ213" s="307"/>
      <c r="FA213" s="307"/>
      <c r="FB213" s="307"/>
      <c r="FC213" s="307"/>
      <c r="FD213" s="307"/>
      <c r="FE213" s="307"/>
      <c r="FF213" s="307"/>
      <c r="FG213" s="307"/>
      <c r="FH213" s="307"/>
      <c r="FI213" s="307"/>
      <c r="FJ213" s="307"/>
      <c r="FK213" s="307"/>
      <c r="FL213" s="307"/>
      <c r="FM213" s="307"/>
      <c r="FN213" s="307"/>
      <c r="FO213" s="307"/>
      <c r="FP213" s="307"/>
      <c r="FQ213" s="307"/>
      <c r="FR213" s="307"/>
      <c r="FS213" s="307"/>
      <c r="FT213" s="307"/>
      <c r="FU213" s="307"/>
      <c r="FV213" s="307"/>
      <c r="FW213" s="307"/>
      <c r="FX213" s="307"/>
      <c r="FY213" s="307"/>
      <c r="FZ213" s="307"/>
      <c r="GA213" s="307"/>
      <c r="GB213" s="307"/>
      <c r="GC213" s="307"/>
      <c r="GD213" s="307"/>
      <c r="GE213" s="307"/>
      <c r="GF213" s="307"/>
    </row>
    <row r="214" spans="7:188" x14ac:dyDescent="0.25"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6"/>
      <c r="AA214" s="256"/>
      <c r="AB214" s="256"/>
      <c r="AC214" s="256"/>
      <c r="AD214" s="256"/>
      <c r="AE214" s="256"/>
      <c r="AF214" s="256"/>
      <c r="AG214" s="256"/>
      <c r="AH214" s="256"/>
      <c r="AI214" s="256"/>
      <c r="AJ214" s="256"/>
      <c r="AK214" s="256"/>
      <c r="AL214" s="256"/>
      <c r="AM214" s="256"/>
      <c r="AN214" s="256"/>
      <c r="AO214" s="256"/>
      <c r="AP214" s="256"/>
      <c r="AQ214" s="256"/>
      <c r="AR214" s="256"/>
      <c r="AS214" s="256"/>
      <c r="AT214" s="256"/>
      <c r="AU214" s="256"/>
      <c r="AV214" s="256"/>
      <c r="AW214" s="256"/>
      <c r="AX214" s="256"/>
      <c r="AY214" s="256"/>
      <c r="AZ214" s="256"/>
      <c r="BA214" s="256"/>
      <c r="BB214" s="256"/>
      <c r="BC214" s="256"/>
      <c r="BD214" s="256"/>
      <c r="BE214" s="256"/>
      <c r="BF214" s="256"/>
      <c r="BG214" s="256"/>
      <c r="BH214" s="256"/>
      <c r="BI214" s="256"/>
      <c r="BJ214" s="256"/>
      <c r="BK214" s="256"/>
      <c r="BL214" s="256"/>
      <c r="BM214" s="256"/>
      <c r="BN214" s="256"/>
      <c r="BO214" s="256"/>
      <c r="BP214" s="256"/>
      <c r="BQ214" s="256"/>
      <c r="BR214" s="256"/>
      <c r="BS214" s="256"/>
      <c r="BT214" s="256"/>
      <c r="BU214" s="256"/>
      <c r="BV214" s="256"/>
      <c r="BW214" s="256"/>
      <c r="BX214" s="256"/>
      <c r="BY214" s="256"/>
      <c r="BZ214" s="256"/>
      <c r="CA214" s="256"/>
      <c r="CB214" s="256"/>
      <c r="CC214" s="256"/>
      <c r="CD214" s="256"/>
      <c r="CE214" s="256"/>
      <c r="CF214" s="256"/>
      <c r="CG214" s="256"/>
      <c r="CH214" s="256"/>
      <c r="CI214" s="256"/>
      <c r="CJ214" s="256"/>
      <c r="CK214" s="256"/>
      <c r="CL214" s="256"/>
      <c r="CM214" s="256"/>
      <c r="CN214" s="256"/>
      <c r="CO214" s="256"/>
      <c r="CP214" s="256"/>
      <c r="CQ214" s="256"/>
      <c r="CR214" s="256"/>
      <c r="CS214" s="256"/>
      <c r="CT214" s="256"/>
      <c r="CU214" s="256"/>
      <c r="CV214" s="256"/>
      <c r="CW214" s="256"/>
      <c r="CX214" s="256"/>
      <c r="CY214" s="256"/>
      <c r="CZ214" s="256"/>
      <c r="DA214" s="256"/>
      <c r="DB214" s="256"/>
      <c r="DC214" s="256"/>
      <c r="DD214" s="256"/>
      <c r="DE214" s="256"/>
      <c r="DF214" s="256"/>
      <c r="DG214" s="256"/>
      <c r="DH214" s="256"/>
      <c r="DI214" s="256"/>
      <c r="DJ214" s="256"/>
      <c r="DK214" s="256"/>
      <c r="DL214" s="256"/>
      <c r="DM214" s="256"/>
      <c r="DN214" s="256"/>
      <c r="DO214" s="256"/>
      <c r="DP214" s="256"/>
      <c r="DQ214" s="256"/>
      <c r="DR214" s="256"/>
      <c r="DS214" s="256"/>
      <c r="DT214" s="256"/>
      <c r="DU214" s="256"/>
      <c r="DV214" s="256"/>
      <c r="DW214" s="256"/>
      <c r="DX214" s="256"/>
      <c r="DY214" s="256"/>
      <c r="DZ214" s="256"/>
      <c r="EA214" s="256"/>
      <c r="EB214" s="256"/>
      <c r="EC214" s="256"/>
      <c r="ED214" s="256"/>
      <c r="EE214" s="256"/>
      <c r="EF214" s="256"/>
      <c r="EG214" s="256"/>
      <c r="EH214" s="256"/>
      <c r="EI214" s="256"/>
      <c r="EJ214" s="256"/>
      <c r="EK214" s="256"/>
      <c r="EL214" s="256"/>
      <c r="EM214" s="256"/>
      <c r="EN214" s="256"/>
      <c r="EO214" s="256"/>
      <c r="EP214" s="256"/>
      <c r="EQ214" s="256"/>
      <c r="ER214" s="256"/>
      <c r="ES214" s="256"/>
      <c r="ET214" s="256"/>
      <c r="EU214" s="256"/>
      <c r="EV214" s="256"/>
      <c r="EW214" s="256"/>
      <c r="EX214" s="256"/>
      <c r="EY214" s="256"/>
      <c r="EZ214" s="256"/>
      <c r="FA214" s="256"/>
      <c r="FB214" s="256"/>
      <c r="FC214" s="256"/>
      <c r="FD214" s="256"/>
      <c r="FE214" s="256"/>
      <c r="FF214" s="256"/>
      <c r="FG214" s="256"/>
      <c r="FH214" s="256"/>
      <c r="FI214" s="256"/>
      <c r="FJ214" s="256"/>
      <c r="FK214" s="256"/>
      <c r="FL214" s="256"/>
      <c r="FM214" s="256"/>
      <c r="FN214" s="256"/>
      <c r="FO214" s="256"/>
      <c r="FP214" s="256"/>
      <c r="FQ214" s="256"/>
      <c r="FR214" s="256"/>
      <c r="FS214" s="256"/>
      <c r="FT214" s="256"/>
      <c r="FU214" s="256"/>
      <c r="FV214" s="256"/>
      <c r="FW214" s="256"/>
      <c r="FX214" s="256"/>
      <c r="FY214" s="256"/>
      <c r="FZ214" s="256"/>
      <c r="GA214" s="256"/>
      <c r="GB214" s="256"/>
      <c r="GC214" s="256"/>
      <c r="GD214" s="256"/>
      <c r="GE214" s="256"/>
      <c r="GF214" s="256"/>
    </row>
    <row r="215" spans="7:188" x14ac:dyDescent="0.25">
      <c r="G215" s="307"/>
      <c r="H215" s="307"/>
      <c r="I215" s="307"/>
      <c r="J215" s="307"/>
      <c r="K215" s="307"/>
      <c r="L215" s="307"/>
      <c r="M215" s="307"/>
      <c r="N215" s="307"/>
      <c r="O215" s="307"/>
      <c r="P215" s="307"/>
      <c r="Q215" s="307"/>
      <c r="R215" s="307"/>
      <c r="S215" s="307"/>
      <c r="T215" s="307"/>
      <c r="U215" s="307"/>
      <c r="V215" s="307"/>
      <c r="W215" s="307"/>
      <c r="X215" s="307"/>
      <c r="Y215" s="307"/>
      <c r="Z215" s="307"/>
      <c r="AA215" s="307"/>
      <c r="AB215" s="307"/>
      <c r="AC215" s="307"/>
      <c r="AD215" s="307"/>
      <c r="AE215" s="307"/>
      <c r="AF215" s="307"/>
      <c r="AG215" s="307"/>
      <c r="AH215" s="307"/>
      <c r="AI215" s="307"/>
      <c r="AJ215" s="307"/>
      <c r="AK215" s="307"/>
      <c r="AL215" s="307"/>
      <c r="AM215" s="307"/>
      <c r="AN215" s="307"/>
      <c r="AO215" s="307"/>
      <c r="AP215" s="307"/>
      <c r="AQ215" s="307"/>
      <c r="AR215" s="307"/>
      <c r="AS215" s="307"/>
      <c r="AT215" s="307"/>
      <c r="AU215" s="307"/>
      <c r="AV215" s="307"/>
      <c r="AW215" s="307"/>
      <c r="AX215" s="307"/>
      <c r="AY215" s="307"/>
      <c r="AZ215" s="307"/>
      <c r="BA215" s="307"/>
      <c r="BB215" s="307"/>
      <c r="BC215" s="307"/>
      <c r="BD215" s="307"/>
      <c r="BE215" s="307"/>
      <c r="BF215" s="307"/>
      <c r="BG215" s="307"/>
      <c r="BH215" s="307"/>
      <c r="BI215" s="307"/>
      <c r="BJ215" s="307"/>
      <c r="BK215" s="307"/>
      <c r="BL215" s="307"/>
      <c r="BM215" s="307"/>
      <c r="BN215" s="307"/>
      <c r="BO215" s="307"/>
      <c r="BP215" s="307"/>
      <c r="BQ215" s="307"/>
      <c r="BR215" s="307"/>
      <c r="BS215" s="307"/>
      <c r="BT215" s="307"/>
      <c r="BU215" s="307"/>
      <c r="BV215" s="307"/>
      <c r="BW215" s="307"/>
      <c r="BX215" s="307"/>
      <c r="BY215" s="307"/>
      <c r="BZ215" s="307"/>
      <c r="CA215" s="307"/>
      <c r="CB215" s="307"/>
      <c r="CC215" s="307"/>
      <c r="CD215" s="307"/>
      <c r="CE215" s="307"/>
      <c r="CF215" s="307"/>
      <c r="CG215" s="307"/>
      <c r="CH215" s="307"/>
      <c r="CI215" s="307"/>
      <c r="CJ215" s="307"/>
      <c r="CK215" s="307"/>
      <c r="CL215" s="307"/>
      <c r="CM215" s="307"/>
      <c r="CN215" s="307"/>
      <c r="CO215" s="307"/>
      <c r="CP215" s="307"/>
      <c r="CQ215" s="307"/>
      <c r="CR215" s="307"/>
      <c r="CS215" s="307"/>
      <c r="CT215" s="307"/>
      <c r="CU215" s="307"/>
      <c r="CV215" s="307"/>
      <c r="CW215" s="307"/>
      <c r="CX215" s="307"/>
      <c r="CY215" s="307"/>
      <c r="CZ215" s="307"/>
      <c r="DA215" s="307"/>
      <c r="DB215" s="307"/>
      <c r="DC215" s="307"/>
      <c r="DD215" s="307"/>
      <c r="DE215" s="307"/>
      <c r="DF215" s="307"/>
      <c r="DG215" s="307"/>
      <c r="DH215" s="307"/>
      <c r="DI215" s="307"/>
      <c r="DJ215" s="307"/>
      <c r="DK215" s="307"/>
      <c r="DL215" s="307"/>
      <c r="DM215" s="307"/>
      <c r="DN215" s="307"/>
      <c r="DO215" s="307"/>
      <c r="DP215" s="307"/>
      <c r="DQ215" s="307"/>
      <c r="DR215" s="307"/>
      <c r="DS215" s="307"/>
      <c r="DT215" s="307"/>
      <c r="DU215" s="307"/>
      <c r="DV215" s="307"/>
      <c r="DW215" s="307"/>
      <c r="DX215" s="307"/>
      <c r="DY215" s="307"/>
      <c r="DZ215" s="307"/>
      <c r="EA215" s="307"/>
      <c r="EB215" s="307"/>
      <c r="EC215" s="307"/>
      <c r="ED215" s="307"/>
      <c r="EE215" s="307"/>
      <c r="EF215" s="307"/>
      <c r="EG215" s="307"/>
      <c r="EH215" s="307"/>
      <c r="EI215" s="307"/>
      <c r="EJ215" s="307"/>
      <c r="EK215" s="307"/>
      <c r="EL215" s="307"/>
      <c r="EM215" s="307"/>
      <c r="EN215" s="307"/>
      <c r="EO215" s="307"/>
      <c r="EP215" s="307"/>
      <c r="EQ215" s="307"/>
      <c r="ER215" s="307"/>
      <c r="ES215" s="307"/>
      <c r="ET215" s="307"/>
      <c r="EU215" s="307"/>
      <c r="EV215" s="307"/>
      <c r="EW215" s="307"/>
      <c r="EX215" s="307"/>
      <c r="EY215" s="307"/>
      <c r="EZ215" s="307"/>
      <c r="FA215" s="307"/>
      <c r="FB215" s="307"/>
      <c r="FC215" s="307"/>
      <c r="FD215" s="307"/>
      <c r="FE215" s="307"/>
      <c r="FF215" s="307"/>
      <c r="FG215" s="307"/>
      <c r="FH215" s="307"/>
      <c r="FI215" s="307"/>
      <c r="FJ215" s="307"/>
      <c r="FK215" s="307"/>
      <c r="FL215" s="307"/>
      <c r="FM215" s="307"/>
      <c r="FN215" s="307"/>
      <c r="FO215" s="307"/>
      <c r="FP215" s="307"/>
      <c r="FQ215" s="307"/>
      <c r="FR215" s="307"/>
      <c r="FS215" s="307"/>
      <c r="FT215" s="307"/>
      <c r="FU215" s="307"/>
      <c r="FV215" s="307"/>
      <c r="FW215" s="307"/>
      <c r="FX215" s="307"/>
      <c r="FY215" s="307"/>
      <c r="FZ215" s="307"/>
      <c r="GA215" s="307"/>
      <c r="GB215" s="307"/>
      <c r="GC215" s="307"/>
      <c r="GD215" s="307"/>
      <c r="GE215" s="307"/>
      <c r="GF215" s="307"/>
    </row>
    <row r="216" spans="7:188" x14ac:dyDescent="0.25"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6"/>
      <c r="AA216" s="256"/>
      <c r="AB216" s="256"/>
      <c r="AC216" s="256"/>
      <c r="AD216" s="256"/>
      <c r="AE216" s="256"/>
      <c r="AF216" s="256"/>
      <c r="AG216" s="256"/>
      <c r="AH216" s="256"/>
      <c r="AI216" s="256"/>
      <c r="AJ216" s="256"/>
      <c r="AK216" s="256"/>
      <c r="AL216" s="256"/>
      <c r="AM216" s="256"/>
      <c r="AN216" s="256"/>
      <c r="AO216" s="256"/>
      <c r="AP216" s="256"/>
      <c r="AQ216" s="256"/>
      <c r="AR216" s="256"/>
      <c r="AS216" s="256"/>
      <c r="AT216" s="256"/>
      <c r="AU216" s="256"/>
      <c r="AV216" s="256"/>
      <c r="AW216" s="256"/>
      <c r="AX216" s="256"/>
      <c r="AY216" s="256"/>
      <c r="AZ216" s="256"/>
      <c r="BA216" s="256"/>
      <c r="BB216" s="256"/>
      <c r="BC216" s="256"/>
      <c r="BD216" s="256"/>
      <c r="BE216" s="256"/>
      <c r="BF216" s="256"/>
      <c r="BG216" s="256"/>
      <c r="BH216" s="256"/>
      <c r="BI216" s="256"/>
      <c r="BJ216" s="256"/>
      <c r="BK216" s="256"/>
      <c r="BL216" s="256"/>
      <c r="BM216" s="256"/>
      <c r="BN216" s="256"/>
      <c r="BO216" s="256"/>
      <c r="BP216" s="256"/>
      <c r="BQ216" s="256"/>
      <c r="BR216" s="256"/>
      <c r="BS216" s="256"/>
      <c r="BT216" s="256"/>
      <c r="BU216" s="256"/>
      <c r="BV216" s="256"/>
      <c r="BW216" s="256"/>
      <c r="BX216" s="256"/>
      <c r="BY216" s="256"/>
      <c r="BZ216" s="256"/>
      <c r="CA216" s="256"/>
      <c r="CB216" s="256"/>
      <c r="CC216" s="256"/>
      <c r="CD216" s="256"/>
      <c r="CE216" s="256"/>
      <c r="CF216" s="256"/>
      <c r="CG216" s="256"/>
      <c r="CH216" s="256"/>
      <c r="CI216" s="256"/>
      <c r="CJ216" s="256"/>
      <c r="CK216" s="256"/>
      <c r="CL216" s="256"/>
      <c r="CM216" s="256"/>
      <c r="CN216" s="256"/>
      <c r="CO216" s="256"/>
      <c r="CP216" s="256"/>
      <c r="CQ216" s="256"/>
      <c r="CR216" s="256"/>
      <c r="CS216" s="256"/>
      <c r="CT216" s="256"/>
      <c r="CU216" s="256"/>
      <c r="CV216" s="256"/>
      <c r="CW216" s="256"/>
      <c r="CX216" s="256"/>
      <c r="CY216" s="256"/>
      <c r="CZ216" s="256"/>
      <c r="DA216" s="256"/>
      <c r="DB216" s="256"/>
      <c r="DC216" s="256"/>
      <c r="DD216" s="256"/>
      <c r="DE216" s="256"/>
      <c r="DF216" s="256"/>
      <c r="DG216" s="256"/>
      <c r="DH216" s="256"/>
      <c r="DI216" s="256"/>
      <c r="DJ216" s="256"/>
      <c r="DK216" s="256"/>
      <c r="DL216" s="256"/>
      <c r="DM216" s="256"/>
      <c r="DN216" s="256"/>
      <c r="DO216" s="256"/>
      <c r="DP216" s="256"/>
      <c r="DQ216" s="256"/>
      <c r="DR216" s="256"/>
      <c r="DS216" s="256"/>
      <c r="DT216" s="256"/>
      <c r="DU216" s="256"/>
      <c r="DV216" s="256"/>
      <c r="DW216" s="256"/>
      <c r="DX216" s="256"/>
      <c r="DY216" s="256"/>
      <c r="DZ216" s="256"/>
      <c r="EA216" s="256"/>
      <c r="EB216" s="256"/>
      <c r="EC216" s="256"/>
      <c r="ED216" s="256"/>
      <c r="EE216" s="256"/>
      <c r="EF216" s="256"/>
      <c r="EG216" s="256"/>
      <c r="EH216" s="256"/>
      <c r="EI216" s="256"/>
      <c r="EJ216" s="256"/>
      <c r="EK216" s="256"/>
      <c r="EL216" s="256"/>
      <c r="EM216" s="256"/>
      <c r="EN216" s="256"/>
      <c r="EO216" s="256"/>
      <c r="EP216" s="256"/>
      <c r="EQ216" s="256"/>
      <c r="ER216" s="256"/>
      <c r="ES216" s="256"/>
      <c r="ET216" s="256"/>
      <c r="EU216" s="256"/>
      <c r="EV216" s="256"/>
      <c r="EW216" s="256"/>
      <c r="EX216" s="256"/>
      <c r="EY216" s="256"/>
      <c r="EZ216" s="256"/>
      <c r="FA216" s="256"/>
      <c r="FB216" s="256"/>
      <c r="FC216" s="256"/>
      <c r="FD216" s="256"/>
      <c r="FE216" s="256"/>
      <c r="FF216" s="256"/>
      <c r="FG216" s="256"/>
      <c r="FH216" s="256"/>
      <c r="FI216" s="256"/>
      <c r="FJ216" s="256"/>
      <c r="FK216" s="256"/>
      <c r="FL216" s="256"/>
      <c r="FM216" s="256"/>
      <c r="FN216" s="256"/>
      <c r="FO216" s="256"/>
      <c r="FP216" s="256"/>
      <c r="FQ216" s="256"/>
      <c r="FR216" s="256"/>
      <c r="FS216" s="256"/>
      <c r="FT216" s="256"/>
      <c r="FU216" s="256"/>
      <c r="FV216" s="256"/>
      <c r="FW216" s="256"/>
      <c r="FX216" s="256"/>
      <c r="FY216" s="256"/>
      <c r="FZ216" s="256"/>
      <c r="GA216" s="256"/>
      <c r="GB216" s="256"/>
      <c r="GC216" s="256"/>
      <c r="GD216" s="256"/>
      <c r="GE216" s="256"/>
      <c r="GF216" s="256"/>
    </row>
    <row r="217" spans="7:188" x14ac:dyDescent="0.25">
      <c r="G217" s="307"/>
      <c r="H217" s="307"/>
      <c r="I217" s="307"/>
      <c r="J217" s="307"/>
      <c r="K217" s="307"/>
      <c r="L217" s="307"/>
      <c r="M217" s="307"/>
      <c r="N217" s="307"/>
      <c r="O217" s="307"/>
      <c r="P217" s="307"/>
      <c r="Q217" s="307"/>
      <c r="R217" s="307"/>
      <c r="S217" s="307"/>
      <c r="T217" s="307"/>
      <c r="U217" s="307"/>
      <c r="V217" s="307"/>
      <c r="W217" s="307"/>
      <c r="X217" s="307"/>
      <c r="Y217" s="307"/>
      <c r="Z217" s="307"/>
      <c r="AA217" s="307"/>
      <c r="AB217" s="307"/>
      <c r="AC217" s="307"/>
      <c r="AD217" s="307"/>
      <c r="AE217" s="307"/>
      <c r="AF217" s="307"/>
      <c r="AG217" s="307"/>
      <c r="AH217" s="307"/>
      <c r="AI217" s="307"/>
      <c r="AJ217" s="307"/>
      <c r="AK217" s="307"/>
      <c r="AL217" s="307"/>
      <c r="AM217" s="307"/>
      <c r="AN217" s="307"/>
      <c r="AO217" s="307"/>
      <c r="AP217" s="307"/>
      <c r="AQ217" s="307"/>
      <c r="AR217" s="307"/>
      <c r="AS217" s="307"/>
      <c r="AT217" s="307"/>
      <c r="AU217" s="307"/>
      <c r="AV217" s="307"/>
      <c r="AW217" s="307"/>
      <c r="AX217" s="307"/>
      <c r="AY217" s="307"/>
      <c r="AZ217" s="307"/>
      <c r="BA217" s="307"/>
      <c r="BB217" s="307"/>
      <c r="BC217" s="307"/>
      <c r="BD217" s="307"/>
      <c r="BE217" s="307"/>
      <c r="BF217" s="307"/>
      <c r="BG217" s="307"/>
      <c r="BH217" s="307"/>
      <c r="BI217" s="307"/>
      <c r="BJ217" s="307"/>
      <c r="BK217" s="307"/>
      <c r="BL217" s="307"/>
      <c r="BM217" s="307"/>
      <c r="BN217" s="307"/>
      <c r="BO217" s="307"/>
      <c r="BP217" s="307"/>
      <c r="BQ217" s="307"/>
      <c r="BR217" s="307"/>
      <c r="BS217" s="307"/>
      <c r="BT217" s="307"/>
      <c r="BU217" s="307"/>
      <c r="BV217" s="307"/>
      <c r="BW217" s="307"/>
      <c r="BX217" s="307"/>
      <c r="BY217" s="307"/>
      <c r="BZ217" s="307"/>
      <c r="CA217" s="307"/>
      <c r="CB217" s="307"/>
      <c r="CC217" s="307"/>
      <c r="CD217" s="307"/>
      <c r="CE217" s="307"/>
      <c r="CF217" s="307"/>
      <c r="CG217" s="307"/>
      <c r="CH217" s="307"/>
      <c r="CI217" s="307"/>
      <c r="CJ217" s="307"/>
      <c r="CK217" s="307"/>
      <c r="CL217" s="307"/>
      <c r="CM217" s="307"/>
      <c r="CN217" s="307"/>
      <c r="CO217" s="307"/>
      <c r="CP217" s="307"/>
      <c r="CQ217" s="307"/>
      <c r="CR217" s="307"/>
      <c r="CS217" s="307"/>
      <c r="CT217" s="307"/>
      <c r="CU217" s="307"/>
      <c r="CV217" s="307"/>
      <c r="CW217" s="307"/>
      <c r="CX217" s="307"/>
      <c r="CY217" s="307"/>
      <c r="CZ217" s="307"/>
      <c r="DA217" s="307"/>
      <c r="DB217" s="307"/>
      <c r="DC217" s="307"/>
      <c r="DD217" s="307"/>
      <c r="DE217" s="307"/>
      <c r="DF217" s="307"/>
      <c r="DG217" s="307"/>
      <c r="DH217" s="307"/>
      <c r="DI217" s="307"/>
      <c r="DJ217" s="307"/>
      <c r="DK217" s="307"/>
      <c r="DL217" s="307"/>
      <c r="DM217" s="307"/>
      <c r="DN217" s="307"/>
      <c r="DO217" s="307"/>
      <c r="DP217" s="307"/>
      <c r="DQ217" s="307"/>
      <c r="DR217" s="307"/>
      <c r="DS217" s="307"/>
      <c r="DT217" s="307"/>
      <c r="DU217" s="307"/>
      <c r="DV217" s="307"/>
      <c r="DW217" s="307"/>
      <c r="DX217" s="307"/>
      <c r="DY217" s="307"/>
      <c r="DZ217" s="307"/>
      <c r="EA217" s="307"/>
      <c r="EB217" s="307"/>
      <c r="EC217" s="307"/>
      <c r="ED217" s="307"/>
      <c r="EE217" s="307"/>
      <c r="EF217" s="307"/>
      <c r="EG217" s="307"/>
      <c r="EH217" s="307"/>
      <c r="EI217" s="307"/>
      <c r="EJ217" s="307"/>
      <c r="EK217" s="307"/>
      <c r="EL217" s="307"/>
      <c r="EM217" s="307"/>
      <c r="EN217" s="307"/>
      <c r="EO217" s="307"/>
      <c r="EP217" s="307"/>
      <c r="EQ217" s="307"/>
      <c r="ER217" s="307"/>
      <c r="ES217" s="307"/>
      <c r="ET217" s="307"/>
      <c r="EU217" s="307"/>
      <c r="EV217" s="307"/>
      <c r="EW217" s="307"/>
      <c r="EX217" s="307"/>
      <c r="EY217" s="307"/>
      <c r="EZ217" s="307"/>
      <c r="FA217" s="307"/>
      <c r="FB217" s="307"/>
      <c r="FC217" s="307"/>
      <c r="FD217" s="307"/>
      <c r="FE217" s="307"/>
      <c r="FF217" s="307"/>
      <c r="FG217" s="307"/>
      <c r="FH217" s="307"/>
      <c r="FI217" s="307"/>
      <c r="FJ217" s="307"/>
      <c r="FK217" s="307"/>
      <c r="FL217" s="307"/>
      <c r="FM217" s="307"/>
      <c r="FN217" s="307"/>
      <c r="FO217" s="307"/>
      <c r="FP217" s="307"/>
      <c r="FQ217" s="307"/>
      <c r="FR217" s="307"/>
      <c r="FS217" s="307"/>
      <c r="FT217" s="307"/>
      <c r="FU217" s="307"/>
      <c r="FV217" s="307"/>
      <c r="FW217" s="307"/>
      <c r="FX217" s="307"/>
      <c r="FY217" s="307"/>
      <c r="FZ217" s="307"/>
      <c r="GA217" s="307"/>
      <c r="GB217" s="307"/>
      <c r="GC217" s="307"/>
      <c r="GD217" s="307"/>
      <c r="GE217" s="307"/>
      <c r="GF217" s="307"/>
    </row>
    <row r="218" spans="7:188" x14ac:dyDescent="0.25">
      <c r="G218" s="256"/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6"/>
      <c r="AA218" s="256"/>
      <c r="AB218" s="256"/>
      <c r="AC218" s="256"/>
      <c r="AD218" s="256"/>
      <c r="AE218" s="256"/>
      <c r="AF218" s="256"/>
      <c r="AG218" s="256"/>
      <c r="AH218" s="256"/>
      <c r="AI218" s="256"/>
      <c r="AJ218" s="256"/>
      <c r="AK218" s="256"/>
      <c r="AL218" s="256"/>
      <c r="AM218" s="256"/>
      <c r="AN218" s="256"/>
      <c r="AO218" s="256"/>
      <c r="AP218" s="256"/>
      <c r="AQ218" s="256"/>
      <c r="AR218" s="256"/>
      <c r="AS218" s="256"/>
      <c r="AT218" s="256"/>
      <c r="AU218" s="256"/>
      <c r="AV218" s="256"/>
      <c r="AW218" s="256"/>
      <c r="AX218" s="256"/>
      <c r="AY218" s="256"/>
      <c r="AZ218" s="256"/>
      <c r="BA218" s="256"/>
      <c r="BB218" s="256"/>
      <c r="BC218" s="256"/>
      <c r="BD218" s="256"/>
      <c r="BE218" s="256"/>
      <c r="BF218" s="256"/>
      <c r="BG218" s="256"/>
      <c r="BH218" s="256"/>
      <c r="BI218" s="256"/>
      <c r="BJ218" s="256"/>
      <c r="BK218" s="256"/>
      <c r="BL218" s="256"/>
      <c r="BM218" s="256"/>
      <c r="BN218" s="256"/>
      <c r="BO218" s="256"/>
      <c r="BP218" s="256"/>
      <c r="BQ218" s="256"/>
      <c r="BR218" s="256"/>
      <c r="BS218" s="256"/>
      <c r="BT218" s="256"/>
      <c r="BU218" s="256"/>
      <c r="BV218" s="256"/>
      <c r="BW218" s="256"/>
      <c r="BX218" s="256"/>
      <c r="BY218" s="256"/>
      <c r="BZ218" s="256"/>
      <c r="CA218" s="256"/>
      <c r="CB218" s="256"/>
      <c r="CC218" s="256"/>
      <c r="CD218" s="256"/>
      <c r="CE218" s="256"/>
      <c r="CF218" s="256"/>
      <c r="CG218" s="256"/>
      <c r="CH218" s="256"/>
      <c r="CI218" s="256"/>
      <c r="CJ218" s="256"/>
      <c r="CK218" s="256"/>
      <c r="CL218" s="256"/>
      <c r="CM218" s="256"/>
      <c r="CN218" s="256"/>
      <c r="CO218" s="256"/>
      <c r="CP218" s="256"/>
      <c r="CQ218" s="256"/>
      <c r="CR218" s="256"/>
      <c r="CS218" s="256"/>
      <c r="CT218" s="256"/>
      <c r="CU218" s="256"/>
      <c r="CV218" s="256"/>
      <c r="CW218" s="256"/>
      <c r="CX218" s="256"/>
      <c r="CY218" s="256"/>
      <c r="CZ218" s="256"/>
      <c r="DA218" s="256"/>
      <c r="DB218" s="256"/>
      <c r="DC218" s="256"/>
      <c r="DD218" s="256"/>
      <c r="DE218" s="256"/>
      <c r="DF218" s="256"/>
      <c r="DG218" s="256"/>
      <c r="DH218" s="256"/>
      <c r="DI218" s="256"/>
      <c r="DJ218" s="256"/>
      <c r="DK218" s="256"/>
      <c r="DL218" s="256"/>
      <c r="DM218" s="256"/>
      <c r="DN218" s="256"/>
      <c r="DO218" s="256"/>
      <c r="DP218" s="256"/>
      <c r="DQ218" s="256"/>
      <c r="DR218" s="256"/>
      <c r="DS218" s="256"/>
      <c r="DT218" s="256"/>
      <c r="DU218" s="256"/>
      <c r="DV218" s="256"/>
      <c r="DW218" s="256"/>
      <c r="DX218" s="256"/>
      <c r="DY218" s="256"/>
      <c r="DZ218" s="256"/>
      <c r="EA218" s="256"/>
      <c r="EB218" s="256"/>
      <c r="EC218" s="256"/>
      <c r="ED218" s="256"/>
      <c r="EE218" s="256"/>
      <c r="EF218" s="256"/>
      <c r="EG218" s="256"/>
      <c r="EH218" s="256"/>
      <c r="EI218" s="256"/>
      <c r="EJ218" s="256"/>
      <c r="EK218" s="256"/>
      <c r="EL218" s="256"/>
      <c r="EM218" s="256"/>
      <c r="EN218" s="256"/>
      <c r="EO218" s="256"/>
      <c r="EP218" s="256"/>
      <c r="EQ218" s="256"/>
      <c r="ER218" s="256"/>
      <c r="ES218" s="256"/>
      <c r="ET218" s="256"/>
      <c r="EU218" s="256"/>
      <c r="EV218" s="256"/>
      <c r="EW218" s="256"/>
      <c r="EX218" s="256"/>
      <c r="EY218" s="256"/>
      <c r="EZ218" s="256"/>
      <c r="FA218" s="256"/>
      <c r="FB218" s="256"/>
      <c r="FC218" s="256"/>
      <c r="FD218" s="256"/>
      <c r="FE218" s="256"/>
      <c r="FF218" s="256"/>
      <c r="FG218" s="256"/>
      <c r="FH218" s="256"/>
      <c r="FI218" s="256"/>
      <c r="FJ218" s="256"/>
      <c r="FK218" s="256"/>
      <c r="FL218" s="256"/>
      <c r="FM218" s="256"/>
      <c r="FN218" s="256"/>
      <c r="FO218" s="256"/>
      <c r="FP218" s="256"/>
      <c r="FQ218" s="256"/>
      <c r="FR218" s="256"/>
      <c r="FS218" s="256"/>
      <c r="FT218" s="256"/>
      <c r="FU218" s="256"/>
      <c r="FV218" s="256"/>
      <c r="FW218" s="256"/>
      <c r="FX218" s="256"/>
      <c r="FY218" s="256"/>
      <c r="FZ218" s="256"/>
      <c r="GA218" s="256"/>
      <c r="GB218" s="256"/>
      <c r="GC218" s="256"/>
      <c r="GD218" s="256"/>
      <c r="GE218" s="256"/>
      <c r="GF218" s="256"/>
    </row>
    <row r="219" spans="7:188" x14ac:dyDescent="0.25">
      <c r="G219" s="307"/>
      <c r="H219" s="307"/>
      <c r="I219" s="307"/>
      <c r="J219" s="307"/>
      <c r="K219" s="307"/>
      <c r="L219" s="307"/>
      <c r="M219" s="307"/>
      <c r="N219" s="307"/>
      <c r="O219" s="307"/>
      <c r="P219" s="307"/>
      <c r="Q219" s="307"/>
      <c r="R219" s="307"/>
      <c r="S219" s="307"/>
      <c r="T219" s="307"/>
      <c r="U219" s="307"/>
      <c r="V219" s="307"/>
      <c r="W219" s="307"/>
      <c r="X219" s="307"/>
      <c r="Y219" s="307"/>
      <c r="Z219" s="307"/>
      <c r="AA219" s="307"/>
      <c r="AB219" s="307"/>
      <c r="AC219" s="307"/>
      <c r="AD219" s="307"/>
      <c r="AE219" s="307"/>
      <c r="AF219" s="307"/>
      <c r="AG219" s="307"/>
      <c r="AH219" s="307"/>
      <c r="AI219" s="307"/>
      <c r="AJ219" s="307"/>
      <c r="AK219" s="307"/>
      <c r="AL219" s="307"/>
      <c r="AM219" s="307"/>
      <c r="AN219" s="307"/>
      <c r="AO219" s="307"/>
      <c r="AP219" s="307"/>
      <c r="AQ219" s="307"/>
      <c r="AR219" s="307"/>
      <c r="AS219" s="307"/>
      <c r="AT219" s="307"/>
      <c r="AU219" s="307"/>
      <c r="AV219" s="307"/>
      <c r="AW219" s="307"/>
      <c r="AX219" s="307"/>
      <c r="AY219" s="307"/>
      <c r="AZ219" s="307"/>
      <c r="BA219" s="307"/>
      <c r="BB219" s="307"/>
      <c r="BC219" s="307"/>
      <c r="BD219" s="307"/>
      <c r="BE219" s="307"/>
      <c r="BF219" s="307"/>
      <c r="BG219" s="307"/>
      <c r="BH219" s="307"/>
      <c r="BI219" s="307"/>
      <c r="BJ219" s="307"/>
      <c r="BK219" s="307"/>
      <c r="BL219" s="307"/>
      <c r="BM219" s="307"/>
      <c r="BN219" s="307"/>
      <c r="BO219" s="307"/>
      <c r="BP219" s="307"/>
      <c r="BQ219" s="307"/>
      <c r="BR219" s="307"/>
      <c r="BS219" s="307"/>
      <c r="BT219" s="307"/>
      <c r="BU219" s="307"/>
      <c r="BV219" s="307"/>
      <c r="BW219" s="307"/>
      <c r="BX219" s="307"/>
      <c r="BY219" s="307"/>
      <c r="BZ219" s="307"/>
      <c r="CA219" s="307"/>
      <c r="CB219" s="307"/>
      <c r="CC219" s="307"/>
      <c r="CD219" s="307"/>
      <c r="CE219" s="307"/>
      <c r="CF219" s="307"/>
      <c r="CG219" s="307"/>
      <c r="CH219" s="307"/>
      <c r="CI219" s="307"/>
      <c r="CJ219" s="307"/>
      <c r="CK219" s="307"/>
      <c r="CL219" s="307"/>
      <c r="CM219" s="307"/>
      <c r="CN219" s="307"/>
      <c r="CO219" s="307"/>
      <c r="CP219" s="307"/>
      <c r="CQ219" s="307"/>
      <c r="CR219" s="307"/>
      <c r="CS219" s="307"/>
      <c r="CT219" s="307"/>
      <c r="CU219" s="307"/>
      <c r="CV219" s="307"/>
      <c r="CW219" s="307"/>
      <c r="CX219" s="307"/>
      <c r="CY219" s="307"/>
      <c r="CZ219" s="307"/>
      <c r="DA219" s="307"/>
      <c r="DB219" s="307"/>
      <c r="DC219" s="307"/>
      <c r="DD219" s="307"/>
      <c r="DE219" s="307"/>
      <c r="DF219" s="307"/>
      <c r="DG219" s="307"/>
      <c r="DH219" s="307"/>
      <c r="DI219" s="307"/>
      <c r="DJ219" s="307"/>
      <c r="DK219" s="307"/>
      <c r="DL219" s="307"/>
      <c r="DM219" s="307"/>
      <c r="DN219" s="307"/>
      <c r="DO219" s="307"/>
      <c r="DP219" s="307"/>
      <c r="DQ219" s="307"/>
      <c r="DR219" s="307"/>
      <c r="DS219" s="307"/>
      <c r="DT219" s="307"/>
      <c r="DU219" s="307"/>
      <c r="DV219" s="307"/>
      <c r="DW219" s="307"/>
      <c r="DX219" s="307"/>
      <c r="DY219" s="307"/>
      <c r="DZ219" s="307"/>
      <c r="EA219" s="307"/>
      <c r="EB219" s="307"/>
      <c r="EC219" s="307"/>
      <c r="ED219" s="307"/>
      <c r="EE219" s="307"/>
      <c r="EF219" s="307"/>
      <c r="EG219" s="307"/>
      <c r="EH219" s="307"/>
      <c r="EI219" s="307"/>
      <c r="EJ219" s="307"/>
      <c r="EK219" s="307"/>
      <c r="EL219" s="307"/>
      <c r="EM219" s="307"/>
      <c r="EN219" s="307"/>
      <c r="EO219" s="307"/>
      <c r="EP219" s="307"/>
      <c r="EQ219" s="307"/>
      <c r="ER219" s="307"/>
      <c r="ES219" s="307"/>
      <c r="ET219" s="307"/>
      <c r="EU219" s="307"/>
      <c r="EV219" s="307"/>
      <c r="EW219" s="307"/>
      <c r="EX219" s="307"/>
      <c r="EY219" s="307"/>
      <c r="EZ219" s="307"/>
      <c r="FA219" s="307"/>
      <c r="FB219" s="307"/>
      <c r="FC219" s="307"/>
      <c r="FD219" s="307"/>
      <c r="FE219" s="307"/>
      <c r="FF219" s="307"/>
      <c r="FG219" s="307"/>
      <c r="FH219" s="307"/>
      <c r="FI219" s="307"/>
      <c r="FJ219" s="307"/>
      <c r="FK219" s="307"/>
      <c r="FL219" s="307"/>
      <c r="FM219" s="307"/>
      <c r="FN219" s="307"/>
      <c r="FO219" s="307"/>
      <c r="FP219" s="307"/>
      <c r="FQ219" s="307"/>
      <c r="FR219" s="307"/>
      <c r="FS219" s="307"/>
      <c r="FT219" s="307"/>
      <c r="FU219" s="307"/>
      <c r="FV219" s="307"/>
      <c r="FW219" s="307"/>
      <c r="FX219" s="307"/>
      <c r="FY219" s="307"/>
      <c r="FZ219" s="307"/>
      <c r="GA219" s="307"/>
      <c r="GB219" s="307"/>
      <c r="GC219" s="307"/>
      <c r="GD219" s="307"/>
      <c r="GE219" s="307"/>
      <c r="GF219" s="307"/>
    </row>
    <row r="220" spans="7:188" x14ac:dyDescent="0.25">
      <c r="G220" s="256"/>
      <c r="H220" s="256"/>
      <c r="I220" s="256"/>
      <c r="J220" s="256"/>
      <c r="K220" s="256"/>
      <c r="L220" s="256"/>
      <c r="M220" s="256"/>
      <c r="N220" s="256"/>
      <c r="O220" s="256"/>
      <c r="P220" s="256"/>
      <c r="Q220" s="256"/>
      <c r="R220" s="256"/>
      <c r="S220" s="256"/>
      <c r="T220" s="256"/>
      <c r="U220" s="256"/>
      <c r="V220" s="256"/>
      <c r="W220" s="256"/>
      <c r="X220" s="256"/>
      <c r="Y220" s="256"/>
      <c r="Z220" s="256"/>
      <c r="AA220" s="256"/>
      <c r="AB220" s="256"/>
      <c r="AC220" s="256"/>
      <c r="AD220" s="256"/>
      <c r="AE220" s="256"/>
      <c r="AF220" s="256"/>
      <c r="AG220" s="256"/>
      <c r="AH220" s="256"/>
      <c r="AI220" s="256"/>
      <c r="AJ220" s="256"/>
      <c r="AK220" s="256"/>
      <c r="AL220" s="256"/>
      <c r="AM220" s="256"/>
      <c r="AN220" s="256"/>
      <c r="AO220" s="256"/>
      <c r="AP220" s="256"/>
      <c r="AQ220" s="256"/>
      <c r="AR220" s="256"/>
      <c r="AS220" s="256"/>
      <c r="AT220" s="256"/>
      <c r="AU220" s="256"/>
      <c r="AV220" s="256"/>
      <c r="AW220" s="256"/>
      <c r="AX220" s="256"/>
      <c r="AY220" s="256"/>
      <c r="AZ220" s="256"/>
      <c r="BA220" s="256"/>
      <c r="BB220" s="256"/>
      <c r="BC220" s="256"/>
      <c r="BD220" s="256"/>
      <c r="BE220" s="256"/>
      <c r="BF220" s="256"/>
      <c r="BG220" s="256"/>
      <c r="BH220" s="256"/>
      <c r="BI220" s="256"/>
      <c r="BJ220" s="256"/>
      <c r="BK220" s="256"/>
      <c r="BL220" s="256"/>
      <c r="BM220" s="256"/>
      <c r="BN220" s="256"/>
      <c r="BO220" s="256"/>
      <c r="BP220" s="256"/>
      <c r="BQ220" s="256"/>
      <c r="BR220" s="256"/>
      <c r="BS220" s="256"/>
      <c r="BT220" s="256"/>
      <c r="BU220" s="256"/>
      <c r="BV220" s="256"/>
      <c r="BW220" s="256"/>
      <c r="BX220" s="256"/>
      <c r="BY220" s="256"/>
      <c r="BZ220" s="256"/>
      <c r="CA220" s="256"/>
      <c r="CB220" s="256"/>
      <c r="CC220" s="256"/>
      <c r="CD220" s="256"/>
      <c r="CE220" s="256"/>
      <c r="CF220" s="256"/>
      <c r="CG220" s="256"/>
      <c r="CH220" s="256"/>
      <c r="CI220" s="256"/>
      <c r="CJ220" s="256"/>
      <c r="CK220" s="256"/>
      <c r="CL220" s="256"/>
      <c r="CM220" s="256"/>
      <c r="CN220" s="256"/>
      <c r="CO220" s="256"/>
      <c r="CP220" s="256"/>
      <c r="CQ220" s="256"/>
      <c r="CR220" s="256"/>
      <c r="CS220" s="256"/>
      <c r="CT220" s="256"/>
      <c r="CU220" s="256"/>
      <c r="CV220" s="256"/>
      <c r="CW220" s="256"/>
      <c r="CX220" s="256"/>
      <c r="CY220" s="256"/>
      <c r="CZ220" s="256"/>
      <c r="DA220" s="256"/>
      <c r="DB220" s="256"/>
      <c r="DC220" s="256"/>
      <c r="DD220" s="256"/>
      <c r="DE220" s="256"/>
      <c r="DF220" s="256"/>
      <c r="DG220" s="256"/>
      <c r="DH220" s="256"/>
      <c r="DI220" s="256"/>
      <c r="DJ220" s="256"/>
      <c r="DK220" s="256"/>
      <c r="DL220" s="256"/>
      <c r="DM220" s="256"/>
      <c r="DN220" s="256"/>
      <c r="DO220" s="256"/>
      <c r="DP220" s="256"/>
      <c r="DQ220" s="256"/>
      <c r="DR220" s="256"/>
      <c r="DS220" s="256"/>
      <c r="DT220" s="256"/>
      <c r="DU220" s="256"/>
      <c r="DV220" s="256"/>
      <c r="DW220" s="256"/>
      <c r="DX220" s="256"/>
      <c r="DY220" s="256"/>
      <c r="DZ220" s="256"/>
      <c r="EA220" s="256"/>
      <c r="EB220" s="256"/>
      <c r="EC220" s="256"/>
      <c r="ED220" s="256"/>
      <c r="EE220" s="256"/>
      <c r="EF220" s="256"/>
      <c r="EG220" s="256"/>
      <c r="EH220" s="256"/>
      <c r="EI220" s="256"/>
      <c r="EJ220" s="256"/>
      <c r="EK220" s="256"/>
      <c r="EL220" s="256"/>
      <c r="EM220" s="256"/>
      <c r="EN220" s="256"/>
      <c r="EO220" s="256"/>
      <c r="EP220" s="256"/>
      <c r="EQ220" s="256"/>
      <c r="ER220" s="256"/>
      <c r="ES220" s="256"/>
      <c r="ET220" s="256"/>
      <c r="EU220" s="256"/>
      <c r="EV220" s="256"/>
      <c r="EW220" s="256"/>
      <c r="EX220" s="256"/>
      <c r="EY220" s="256"/>
      <c r="EZ220" s="256"/>
      <c r="FA220" s="256"/>
      <c r="FB220" s="256"/>
      <c r="FC220" s="256"/>
      <c r="FD220" s="256"/>
      <c r="FE220" s="256"/>
      <c r="FF220" s="256"/>
      <c r="FG220" s="256"/>
      <c r="FH220" s="256"/>
      <c r="FI220" s="256"/>
      <c r="FJ220" s="256"/>
      <c r="FK220" s="256"/>
      <c r="FL220" s="256"/>
      <c r="FM220" s="256"/>
      <c r="FN220" s="256"/>
      <c r="FO220" s="256"/>
      <c r="FP220" s="256"/>
      <c r="FQ220" s="256"/>
      <c r="FR220" s="256"/>
      <c r="FS220" s="256"/>
      <c r="FT220" s="256"/>
      <c r="FU220" s="256"/>
      <c r="FV220" s="256"/>
      <c r="FW220" s="256"/>
      <c r="FX220" s="256"/>
      <c r="FY220" s="256"/>
      <c r="FZ220" s="256"/>
      <c r="GA220" s="256"/>
      <c r="GB220" s="256"/>
      <c r="GC220" s="256"/>
      <c r="GD220" s="256"/>
      <c r="GE220" s="256"/>
      <c r="GF220" s="256"/>
    </row>
    <row r="221" spans="7:188" x14ac:dyDescent="0.25">
      <c r="G221" s="307"/>
      <c r="H221" s="307"/>
      <c r="I221" s="307"/>
      <c r="J221" s="307"/>
      <c r="K221" s="307"/>
      <c r="L221" s="307"/>
      <c r="M221" s="307"/>
      <c r="N221" s="307"/>
      <c r="O221" s="307"/>
      <c r="P221" s="307"/>
      <c r="Q221" s="307"/>
      <c r="R221" s="307"/>
      <c r="S221" s="307"/>
      <c r="T221" s="307"/>
      <c r="U221" s="307"/>
      <c r="V221" s="307"/>
      <c r="W221" s="307"/>
      <c r="X221" s="307"/>
      <c r="Y221" s="307"/>
      <c r="Z221" s="307"/>
      <c r="AA221" s="307"/>
      <c r="AB221" s="307"/>
      <c r="AC221" s="307"/>
      <c r="AD221" s="307"/>
      <c r="AE221" s="307"/>
      <c r="AF221" s="307"/>
      <c r="AG221" s="307"/>
      <c r="AH221" s="307"/>
      <c r="AI221" s="307"/>
      <c r="AJ221" s="307"/>
      <c r="AK221" s="307"/>
      <c r="AL221" s="307"/>
      <c r="AM221" s="307"/>
      <c r="AN221" s="307"/>
      <c r="AO221" s="307"/>
      <c r="AP221" s="307"/>
      <c r="AQ221" s="307"/>
      <c r="AR221" s="307"/>
      <c r="AS221" s="307"/>
      <c r="AT221" s="307"/>
      <c r="AU221" s="307"/>
      <c r="AV221" s="307"/>
      <c r="AW221" s="307"/>
      <c r="AX221" s="307"/>
      <c r="AY221" s="307"/>
      <c r="AZ221" s="307"/>
      <c r="BA221" s="307"/>
      <c r="BB221" s="307"/>
      <c r="BC221" s="307"/>
      <c r="BD221" s="307"/>
      <c r="BE221" s="307"/>
      <c r="BF221" s="307"/>
      <c r="BG221" s="307"/>
      <c r="BH221" s="307"/>
      <c r="BI221" s="307"/>
      <c r="BJ221" s="307"/>
      <c r="BK221" s="307"/>
      <c r="BL221" s="307"/>
      <c r="BM221" s="307"/>
      <c r="BN221" s="307"/>
      <c r="BO221" s="307"/>
      <c r="BP221" s="307"/>
      <c r="BQ221" s="307"/>
      <c r="BR221" s="307"/>
      <c r="BS221" s="307"/>
      <c r="BT221" s="307"/>
      <c r="BU221" s="307"/>
      <c r="BV221" s="307"/>
      <c r="BW221" s="307"/>
      <c r="BX221" s="307"/>
      <c r="BY221" s="307"/>
      <c r="BZ221" s="307"/>
      <c r="CA221" s="307"/>
      <c r="CB221" s="307"/>
      <c r="CC221" s="307"/>
      <c r="CD221" s="307"/>
      <c r="CE221" s="307"/>
      <c r="CF221" s="307"/>
      <c r="CG221" s="307"/>
      <c r="CH221" s="307"/>
      <c r="CI221" s="307"/>
      <c r="CJ221" s="307"/>
      <c r="CK221" s="307"/>
      <c r="CL221" s="307"/>
      <c r="CM221" s="307"/>
      <c r="CN221" s="307"/>
      <c r="CO221" s="307"/>
      <c r="CP221" s="307"/>
      <c r="CQ221" s="307"/>
      <c r="CR221" s="307"/>
      <c r="CS221" s="307"/>
      <c r="CT221" s="307"/>
      <c r="CU221" s="307"/>
      <c r="CV221" s="307"/>
      <c r="CW221" s="307"/>
      <c r="CX221" s="307"/>
      <c r="CY221" s="307"/>
      <c r="CZ221" s="307"/>
      <c r="DA221" s="307"/>
      <c r="DB221" s="307"/>
      <c r="DC221" s="307"/>
      <c r="DD221" s="307"/>
      <c r="DE221" s="307"/>
      <c r="DF221" s="307"/>
      <c r="DG221" s="307"/>
      <c r="DH221" s="307"/>
      <c r="DI221" s="307"/>
      <c r="DJ221" s="307"/>
      <c r="DK221" s="307"/>
      <c r="DL221" s="307"/>
      <c r="DM221" s="307"/>
      <c r="DN221" s="307"/>
      <c r="DO221" s="307"/>
      <c r="DP221" s="307"/>
      <c r="DQ221" s="307"/>
      <c r="DR221" s="307"/>
      <c r="DS221" s="307"/>
      <c r="DT221" s="307"/>
      <c r="DU221" s="307"/>
      <c r="DV221" s="307"/>
      <c r="DW221" s="307"/>
      <c r="DX221" s="307"/>
      <c r="DY221" s="307"/>
      <c r="DZ221" s="307"/>
      <c r="EA221" s="307"/>
      <c r="EB221" s="307"/>
      <c r="EC221" s="307"/>
      <c r="ED221" s="307"/>
      <c r="EE221" s="307"/>
      <c r="EF221" s="307"/>
      <c r="EG221" s="307"/>
      <c r="EH221" s="307"/>
      <c r="EI221" s="307"/>
      <c r="EJ221" s="307"/>
      <c r="EK221" s="307"/>
      <c r="EL221" s="307"/>
      <c r="EM221" s="307"/>
      <c r="EN221" s="307"/>
      <c r="EO221" s="307"/>
      <c r="EP221" s="307"/>
      <c r="EQ221" s="307"/>
      <c r="ER221" s="307"/>
      <c r="ES221" s="307"/>
      <c r="ET221" s="307"/>
      <c r="EU221" s="307"/>
      <c r="EV221" s="307"/>
      <c r="EW221" s="307"/>
      <c r="EX221" s="307"/>
      <c r="EY221" s="307"/>
      <c r="EZ221" s="307"/>
      <c r="FA221" s="307"/>
      <c r="FB221" s="307"/>
      <c r="FC221" s="307"/>
      <c r="FD221" s="307"/>
      <c r="FE221" s="307"/>
      <c r="FF221" s="307"/>
      <c r="FG221" s="307"/>
      <c r="FH221" s="307"/>
      <c r="FI221" s="307"/>
      <c r="FJ221" s="307"/>
      <c r="FK221" s="307"/>
      <c r="FL221" s="307"/>
      <c r="FM221" s="307"/>
      <c r="FN221" s="307"/>
      <c r="FO221" s="307"/>
      <c r="FP221" s="307"/>
      <c r="FQ221" s="307"/>
      <c r="FR221" s="307"/>
      <c r="FS221" s="307"/>
      <c r="FT221" s="307"/>
      <c r="FU221" s="307"/>
      <c r="FV221" s="307"/>
      <c r="FW221" s="307"/>
      <c r="FX221" s="307"/>
      <c r="FY221" s="307"/>
      <c r="FZ221" s="307"/>
      <c r="GA221" s="307"/>
      <c r="GB221" s="307"/>
      <c r="GC221" s="307"/>
      <c r="GD221" s="307"/>
      <c r="GE221" s="307"/>
      <c r="GF221" s="307"/>
    </row>
    <row r="222" spans="7:188" x14ac:dyDescent="0.25">
      <c r="G222" s="256"/>
      <c r="H222" s="256"/>
      <c r="I222" s="256"/>
      <c r="J222" s="256"/>
      <c r="K222" s="256"/>
      <c r="L222" s="256"/>
      <c r="M222" s="256"/>
      <c r="N222" s="256"/>
      <c r="O222" s="256"/>
      <c r="P222" s="256"/>
      <c r="Q222" s="256"/>
      <c r="R222" s="256"/>
      <c r="S222" s="256"/>
      <c r="T222" s="256"/>
      <c r="U222" s="256"/>
      <c r="V222" s="256"/>
      <c r="W222" s="256"/>
      <c r="X222" s="256"/>
      <c r="Y222" s="256"/>
      <c r="Z222" s="256"/>
      <c r="AA222" s="256"/>
      <c r="AB222" s="256"/>
      <c r="AC222" s="256"/>
      <c r="AD222" s="256"/>
      <c r="AE222" s="256"/>
      <c r="AF222" s="256"/>
      <c r="AG222" s="256"/>
      <c r="AH222" s="256"/>
      <c r="AI222" s="256"/>
      <c r="AJ222" s="256"/>
      <c r="AK222" s="256"/>
      <c r="AL222" s="256"/>
      <c r="AM222" s="256"/>
      <c r="AN222" s="256"/>
      <c r="AO222" s="256"/>
      <c r="AP222" s="256"/>
      <c r="AQ222" s="256"/>
      <c r="AR222" s="256"/>
      <c r="AS222" s="256"/>
      <c r="AT222" s="256"/>
      <c r="AU222" s="256"/>
      <c r="AV222" s="256"/>
      <c r="AW222" s="256"/>
      <c r="AX222" s="256"/>
      <c r="AY222" s="256"/>
      <c r="AZ222" s="256"/>
      <c r="BA222" s="256"/>
      <c r="BB222" s="256"/>
      <c r="BC222" s="256"/>
      <c r="BD222" s="256"/>
      <c r="BE222" s="256"/>
      <c r="BF222" s="256"/>
      <c r="BG222" s="256"/>
      <c r="BH222" s="256"/>
      <c r="BI222" s="256"/>
      <c r="BJ222" s="256"/>
      <c r="BK222" s="256"/>
      <c r="BL222" s="256"/>
      <c r="BM222" s="256"/>
      <c r="BN222" s="256"/>
      <c r="BO222" s="256"/>
      <c r="BP222" s="256"/>
      <c r="BQ222" s="256"/>
      <c r="BR222" s="256"/>
      <c r="BS222" s="256"/>
      <c r="BT222" s="256"/>
      <c r="BU222" s="256"/>
      <c r="BV222" s="256"/>
      <c r="BW222" s="256"/>
      <c r="BX222" s="256"/>
      <c r="BY222" s="256"/>
      <c r="BZ222" s="256"/>
      <c r="CA222" s="256"/>
      <c r="CB222" s="256"/>
      <c r="CC222" s="256"/>
      <c r="CD222" s="256"/>
      <c r="CE222" s="256"/>
      <c r="CF222" s="256"/>
      <c r="CG222" s="256"/>
      <c r="CH222" s="256"/>
      <c r="CI222" s="256"/>
      <c r="CJ222" s="256"/>
      <c r="CK222" s="256"/>
      <c r="CL222" s="256"/>
      <c r="CM222" s="256"/>
      <c r="CN222" s="256"/>
      <c r="CO222" s="256"/>
      <c r="CP222" s="256"/>
      <c r="CQ222" s="256"/>
      <c r="CR222" s="256"/>
      <c r="CS222" s="256"/>
      <c r="CT222" s="256"/>
      <c r="CU222" s="256"/>
      <c r="CV222" s="256"/>
      <c r="CW222" s="256"/>
      <c r="CX222" s="256"/>
      <c r="CY222" s="256"/>
      <c r="CZ222" s="256"/>
      <c r="DA222" s="256"/>
      <c r="DB222" s="256"/>
      <c r="DC222" s="256"/>
      <c r="DD222" s="256"/>
      <c r="DE222" s="256"/>
      <c r="DF222" s="256"/>
      <c r="DG222" s="256"/>
      <c r="DH222" s="256"/>
      <c r="DI222" s="256"/>
      <c r="DJ222" s="256"/>
      <c r="DK222" s="256"/>
      <c r="DL222" s="256"/>
      <c r="DM222" s="256"/>
      <c r="DN222" s="256"/>
      <c r="DO222" s="256"/>
      <c r="DP222" s="256"/>
      <c r="DQ222" s="256"/>
      <c r="DR222" s="256"/>
      <c r="DS222" s="256"/>
      <c r="DT222" s="256"/>
      <c r="DU222" s="256"/>
      <c r="DV222" s="256"/>
      <c r="DW222" s="256"/>
      <c r="DX222" s="256"/>
      <c r="DY222" s="256"/>
      <c r="DZ222" s="256"/>
      <c r="EA222" s="256"/>
      <c r="EB222" s="256"/>
      <c r="EC222" s="256"/>
      <c r="ED222" s="256"/>
      <c r="EE222" s="256"/>
      <c r="EF222" s="256"/>
      <c r="EG222" s="256"/>
      <c r="EH222" s="256"/>
      <c r="EI222" s="256"/>
      <c r="EJ222" s="256"/>
      <c r="EK222" s="256"/>
      <c r="EL222" s="256"/>
      <c r="EM222" s="256"/>
      <c r="EN222" s="256"/>
      <c r="EO222" s="256"/>
      <c r="EP222" s="256"/>
      <c r="EQ222" s="256"/>
      <c r="ER222" s="256"/>
      <c r="ES222" s="256"/>
      <c r="ET222" s="256"/>
      <c r="EU222" s="256"/>
      <c r="EV222" s="256"/>
      <c r="EW222" s="256"/>
      <c r="EX222" s="256"/>
      <c r="EY222" s="256"/>
      <c r="EZ222" s="256"/>
      <c r="FA222" s="256"/>
      <c r="FB222" s="256"/>
      <c r="FC222" s="256"/>
      <c r="FD222" s="256"/>
      <c r="FE222" s="256"/>
      <c r="FF222" s="256"/>
      <c r="FG222" s="256"/>
      <c r="FH222" s="256"/>
      <c r="FI222" s="256"/>
      <c r="FJ222" s="256"/>
      <c r="FK222" s="256"/>
      <c r="FL222" s="256"/>
      <c r="FM222" s="256"/>
      <c r="FN222" s="256"/>
      <c r="FO222" s="256"/>
      <c r="FP222" s="256"/>
      <c r="FQ222" s="256"/>
      <c r="FR222" s="256"/>
      <c r="FS222" s="256"/>
      <c r="FT222" s="256"/>
      <c r="FU222" s="256"/>
      <c r="FV222" s="256"/>
      <c r="FW222" s="256"/>
      <c r="FX222" s="256"/>
      <c r="FY222" s="256"/>
      <c r="FZ222" s="256"/>
      <c r="GA222" s="256"/>
      <c r="GB222" s="256"/>
      <c r="GC222" s="256"/>
      <c r="GD222" s="256"/>
      <c r="GE222" s="256"/>
      <c r="GF222" s="256"/>
    </row>
    <row r="223" spans="7:188" x14ac:dyDescent="0.25">
      <c r="G223" s="307"/>
      <c r="H223" s="307"/>
      <c r="I223" s="307"/>
      <c r="J223" s="307"/>
      <c r="K223" s="307"/>
      <c r="L223" s="307"/>
      <c r="M223" s="307"/>
      <c r="N223" s="307"/>
      <c r="O223" s="307"/>
      <c r="P223" s="307"/>
      <c r="Q223" s="307"/>
      <c r="R223" s="307"/>
      <c r="S223" s="307"/>
      <c r="T223" s="307"/>
      <c r="U223" s="307"/>
      <c r="V223" s="307"/>
      <c r="W223" s="307"/>
      <c r="X223" s="307"/>
      <c r="Y223" s="307"/>
      <c r="Z223" s="307"/>
      <c r="AA223" s="307"/>
      <c r="AB223" s="307"/>
      <c r="AC223" s="307"/>
      <c r="AD223" s="307"/>
      <c r="AE223" s="307"/>
      <c r="AF223" s="307"/>
      <c r="AG223" s="307"/>
      <c r="AH223" s="307"/>
      <c r="AI223" s="307"/>
      <c r="AJ223" s="307"/>
      <c r="AK223" s="307"/>
      <c r="AL223" s="307"/>
      <c r="AM223" s="307"/>
      <c r="AN223" s="307"/>
      <c r="AO223" s="307"/>
      <c r="AP223" s="307"/>
      <c r="AQ223" s="307"/>
      <c r="AR223" s="307"/>
      <c r="AS223" s="307"/>
      <c r="AT223" s="307"/>
      <c r="AU223" s="307"/>
      <c r="AV223" s="307"/>
      <c r="AW223" s="307"/>
      <c r="AX223" s="307"/>
      <c r="AY223" s="307"/>
      <c r="AZ223" s="307"/>
      <c r="BA223" s="307"/>
      <c r="BB223" s="307"/>
      <c r="BC223" s="307"/>
      <c r="BD223" s="307"/>
      <c r="BE223" s="307"/>
      <c r="BF223" s="307"/>
      <c r="BG223" s="307"/>
      <c r="BH223" s="307"/>
      <c r="BI223" s="307"/>
      <c r="BJ223" s="307"/>
      <c r="BK223" s="307"/>
      <c r="BL223" s="307"/>
      <c r="BM223" s="307"/>
      <c r="BN223" s="307"/>
      <c r="BO223" s="307"/>
      <c r="BP223" s="307"/>
      <c r="BQ223" s="307"/>
      <c r="BR223" s="307"/>
      <c r="BS223" s="307"/>
      <c r="BT223" s="307"/>
      <c r="BU223" s="307"/>
      <c r="BV223" s="307"/>
      <c r="BW223" s="307"/>
      <c r="BX223" s="307"/>
      <c r="BY223" s="307"/>
      <c r="BZ223" s="307"/>
      <c r="CA223" s="307"/>
      <c r="CB223" s="307"/>
      <c r="CC223" s="307"/>
      <c r="CD223" s="307"/>
      <c r="CE223" s="307"/>
      <c r="CF223" s="307"/>
      <c r="CG223" s="307"/>
      <c r="CH223" s="307"/>
      <c r="CI223" s="307"/>
      <c r="CJ223" s="307"/>
      <c r="CK223" s="307"/>
      <c r="CL223" s="307"/>
      <c r="CM223" s="307"/>
      <c r="CN223" s="307"/>
      <c r="CO223" s="307"/>
      <c r="CP223" s="307"/>
      <c r="CQ223" s="307"/>
      <c r="CR223" s="307"/>
      <c r="CS223" s="307"/>
      <c r="CT223" s="307"/>
      <c r="CU223" s="307"/>
      <c r="CV223" s="307"/>
      <c r="CW223" s="307"/>
      <c r="CX223" s="307"/>
      <c r="CY223" s="307"/>
      <c r="CZ223" s="307"/>
      <c r="DA223" s="307"/>
      <c r="DB223" s="307"/>
      <c r="DC223" s="307"/>
      <c r="DD223" s="307"/>
      <c r="DE223" s="307"/>
      <c r="DF223" s="307"/>
      <c r="DG223" s="307"/>
      <c r="DH223" s="307"/>
      <c r="DI223" s="307"/>
      <c r="DJ223" s="307"/>
      <c r="DK223" s="307"/>
      <c r="DL223" s="307"/>
      <c r="DM223" s="307"/>
      <c r="DN223" s="307"/>
      <c r="DO223" s="307"/>
      <c r="DP223" s="307"/>
      <c r="DQ223" s="307"/>
      <c r="DR223" s="307"/>
      <c r="DS223" s="307"/>
      <c r="DT223" s="307"/>
      <c r="DU223" s="307"/>
      <c r="DV223" s="307"/>
      <c r="DW223" s="307"/>
      <c r="DX223" s="307"/>
      <c r="DY223" s="307"/>
      <c r="DZ223" s="307"/>
      <c r="EA223" s="307"/>
      <c r="EB223" s="307"/>
      <c r="EC223" s="307"/>
      <c r="ED223" s="307"/>
      <c r="EE223" s="307"/>
      <c r="EF223" s="307"/>
      <c r="EG223" s="307"/>
      <c r="EH223" s="307"/>
      <c r="EI223" s="307"/>
      <c r="EJ223" s="307"/>
      <c r="EK223" s="307"/>
      <c r="EL223" s="307"/>
      <c r="EM223" s="307"/>
      <c r="EN223" s="307"/>
      <c r="EO223" s="307"/>
      <c r="EP223" s="307"/>
      <c r="EQ223" s="307"/>
      <c r="ER223" s="307"/>
      <c r="ES223" s="307"/>
      <c r="ET223" s="307"/>
      <c r="EU223" s="307"/>
      <c r="EV223" s="307"/>
      <c r="EW223" s="307"/>
      <c r="EX223" s="307"/>
      <c r="EY223" s="307"/>
      <c r="EZ223" s="307"/>
      <c r="FA223" s="307"/>
      <c r="FB223" s="307"/>
      <c r="FC223" s="307"/>
      <c r="FD223" s="307"/>
      <c r="FE223" s="307"/>
      <c r="FF223" s="307"/>
      <c r="FG223" s="307"/>
      <c r="FH223" s="307"/>
      <c r="FI223" s="307"/>
      <c r="FJ223" s="307"/>
      <c r="FK223" s="307"/>
      <c r="FL223" s="307"/>
      <c r="FM223" s="307"/>
      <c r="FN223" s="307"/>
      <c r="FO223" s="307"/>
      <c r="FP223" s="307"/>
      <c r="FQ223" s="307"/>
      <c r="FR223" s="307"/>
      <c r="FS223" s="307"/>
      <c r="FT223" s="307"/>
      <c r="FU223" s="307"/>
      <c r="FV223" s="307"/>
      <c r="FW223" s="307"/>
      <c r="FX223" s="307"/>
      <c r="FY223" s="307"/>
      <c r="FZ223" s="307"/>
      <c r="GA223" s="307"/>
      <c r="GB223" s="307"/>
      <c r="GC223" s="307"/>
      <c r="GD223" s="307"/>
      <c r="GE223" s="307"/>
      <c r="GF223" s="307"/>
    </row>
    <row r="224" spans="7:188" x14ac:dyDescent="0.25">
      <c r="G224" s="256"/>
      <c r="H224" s="256"/>
      <c r="I224" s="256"/>
      <c r="J224" s="256"/>
      <c r="K224" s="256"/>
      <c r="L224" s="256"/>
      <c r="M224" s="256"/>
      <c r="N224" s="256"/>
      <c r="O224" s="256"/>
      <c r="P224" s="256"/>
      <c r="Q224" s="256"/>
      <c r="R224" s="256"/>
      <c r="S224" s="256"/>
      <c r="T224" s="256"/>
      <c r="U224" s="256"/>
      <c r="V224" s="256"/>
      <c r="W224" s="256"/>
      <c r="X224" s="256"/>
      <c r="Y224" s="256"/>
      <c r="Z224" s="256"/>
      <c r="AA224" s="256"/>
      <c r="AB224" s="256"/>
      <c r="AC224" s="256"/>
      <c r="AD224" s="256"/>
      <c r="AE224" s="256"/>
      <c r="AF224" s="256"/>
      <c r="AG224" s="256"/>
      <c r="AH224" s="256"/>
      <c r="AI224" s="256"/>
      <c r="AJ224" s="256"/>
      <c r="AK224" s="256"/>
      <c r="AL224" s="256"/>
      <c r="AM224" s="256"/>
      <c r="AN224" s="256"/>
      <c r="AO224" s="256"/>
      <c r="AP224" s="256"/>
      <c r="AQ224" s="256"/>
      <c r="AR224" s="256"/>
      <c r="AS224" s="256"/>
      <c r="AT224" s="256"/>
      <c r="AU224" s="256"/>
      <c r="AV224" s="256"/>
      <c r="AW224" s="256"/>
      <c r="AX224" s="256"/>
      <c r="AY224" s="256"/>
      <c r="AZ224" s="256"/>
      <c r="BA224" s="256"/>
      <c r="BB224" s="256"/>
      <c r="BC224" s="256"/>
      <c r="BD224" s="256"/>
      <c r="BE224" s="256"/>
      <c r="BF224" s="256"/>
      <c r="BG224" s="256"/>
      <c r="BH224" s="256"/>
      <c r="BI224" s="256"/>
      <c r="BJ224" s="256"/>
      <c r="BK224" s="256"/>
      <c r="BL224" s="256"/>
      <c r="BM224" s="256"/>
      <c r="BN224" s="256"/>
      <c r="BO224" s="256"/>
      <c r="BP224" s="256"/>
      <c r="BQ224" s="256"/>
      <c r="BR224" s="256"/>
      <c r="BS224" s="256"/>
      <c r="BT224" s="256"/>
      <c r="BU224" s="256"/>
      <c r="BV224" s="256"/>
      <c r="BW224" s="256"/>
      <c r="BX224" s="256"/>
      <c r="BY224" s="256"/>
      <c r="BZ224" s="256"/>
      <c r="CA224" s="256"/>
      <c r="CB224" s="256"/>
      <c r="CC224" s="256"/>
      <c r="CD224" s="256"/>
      <c r="CE224" s="256"/>
      <c r="CF224" s="256"/>
      <c r="CG224" s="256"/>
      <c r="CH224" s="256"/>
      <c r="CI224" s="256"/>
      <c r="CJ224" s="256"/>
      <c r="CK224" s="256"/>
      <c r="CL224" s="256"/>
      <c r="CM224" s="256"/>
      <c r="CN224" s="256"/>
      <c r="CO224" s="256"/>
      <c r="CP224" s="256"/>
      <c r="CQ224" s="256"/>
      <c r="CR224" s="256"/>
      <c r="CS224" s="256"/>
      <c r="CT224" s="256"/>
      <c r="CU224" s="256"/>
      <c r="CV224" s="256"/>
      <c r="CW224" s="256"/>
      <c r="CX224" s="256"/>
      <c r="CY224" s="256"/>
      <c r="CZ224" s="256"/>
      <c r="DA224" s="256"/>
      <c r="DB224" s="256"/>
      <c r="DC224" s="256"/>
      <c r="DD224" s="256"/>
      <c r="DE224" s="256"/>
      <c r="DF224" s="256"/>
      <c r="DG224" s="256"/>
      <c r="DH224" s="256"/>
      <c r="DI224" s="256"/>
      <c r="DJ224" s="256"/>
      <c r="DK224" s="256"/>
      <c r="DL224" s="256"/>
      <c r="DM224" s="256"/>
      <c r="DN224" s="256"/>
      <c r="DO224" s="256"/>
      <c r="DP224" s="256"/>
      <c r="DQ224" s="256"/>
      <c r="DR224" s="256"/>
      <c r="DS224" s="256"/>
      <c r="DT224" s="256"/>
      <c r="DU224" s="256"/>
      <c r="DV224" s="256"/>
      <c r="DW224" s="256"/>
      <c r="DX224" s="256"/>
      <c r="DY224" s="256"/>
      <c r="DZ224" s="256"/>
      <c r="EA224" s="256"/>
      <c r="EB224" s="256"/>
      <c r="EC224" s="256"/>
      <c r="ED224" s="256"/>
      <c r="EE224" s="256"/>
      <c r="EF224" s="256"/>
      <c r="EG224" s="256"/>
      <c r="EH224" s="256"/>
      <c r="EI224" s="256"/>
      <c r="EJ224" s="256"/>
      <c r="EK224" s="256"/>
      <c r="EL224" s="256"/>
      <c r="EM224" s="256"/>
      <c r="EN224" s="256"/>
      <c r="EO224" s="256"/>
      <c r="EP224" s="256"/>
      <c r="EQ224" s="256"/>
      <c r="ER224" s="256"/>
      <c r="ES224" s="256"/>
      <c r="ET224" s="256"/>
      <c r="EU224" s="256"/>
      <c r="EV224" s="256"/>
      <c r="EW224" s="256"/>
      <c r="EX224" s="256"/>
      <c r="EY224" s="256"/>
      <c r="EZ224" s="256"/>
      <c r="FA224" s="256"/>
      <c r="FB224" s="256"/>
      <c r="FC224" s="256"/>
      <c r="FD224" s="256"/>
      <c r="FE224" s="256"/>
      <c r="FF224" s="256"/>
      <c r="FG224" s="256"/>
      <c r="FH224" s="256"/>
      <c r="FI224" s="256"/>
      <c r="FJ224" s="256"/>
      <c r="FK224" s="256"/>
      <c r="FL224" s="256"/>
      <c r="FM224" s="256"/>
      <c r="FN224" s="256"/>
      <c r="FO224" s="256"/>
      <c r="FP224" s="256"/>
      <c r="FQ224" s="256"/>
      <c r="FR224" s="256"/>
      <c r="FS224" s="256"/>
      <c r="FT224" s="256"/>
      <c r="FU224" s="256"/>
      <c r="FV224" s="256"/>
      <c r="FW224" s="256"/>
      <c r="FX224" s="256"/>
      <c r="FY224" s="256"/>
      <c r="FZ224" s="256"/>
      <c r="GA224" s="256"/>
      <c r="GB224" s="256"/>
      <c r="GC224" s="256"/>
      <c r="GD224" s="256"/>
      <c r="GE224" s="256"/>
      <c r="GF224" s="256"/>
    </row>
    <row r="225" spans="7:188" x14ac:dyDescent="0.25">
      <c r="G225" s="307"/>
      <c r="H225" s="307"/>
      <c r="I225" s="307"/>
      <c r="J225" s="307"/>
      <c r="K225" s="307"/>
      <c r="L225" s="307"/>
      <c r="M225" s="307"/>
      <c r="N225" s="307"/>
      <c r="O225" s="307"/>
      <c r="P225" s="307"/>
      <c r="Q225" s="307"/>
      <c r="R225" s="307"/>
      <c r="S225" s="307"/>
      <c r="T225" s="307"/>
      <c r="U225" s="307"/>
      <c r="V225" s="307"/>
      <c r="W225" s="307"/>
      <c r="X225" s="307"/>
      <c r="Y225" s="307"/>
      <c r="Z225" s="307"/>
      <c r="AA225" s="307"/>
      <c r="AB225" s="307"/>
      <c r="AC225" s="307"/>
      <c r="AD225" s="307"/>
      <c r="AE225" s="307"/>
      <c r="AF225" s="307"/>
      <c r="AG225" s="307"/>
      <c r="AH225" s="307"/>
      <c r="AI225" s="307"/>
      <c r="AJ225" s="307"/>
      <c r="AK225" s="307"/>
      <c r="AL225" s="307"/>
      <c r="AM225" s="307"/>
      <c r="AN225" s="307"/>
      <c r="AO225" s="307"/>
      <c r="AP225" s="307"/>
      <c r="AQ225" s="307"/>
      <c r="AR225" s="307"/>
      <c r="AS225" s="307"/>
      <c r="AT225" s="307"/>
      <c r="AU225" s="307"/>
      <c r="AV225" s="307"/>
      <c r="AW225" s="307"/>
      <c r="AX225" s="307"/>
      <c r="AY225" s="307"/>
      <c r="AZ225" s="307"/>
      <c r="BA225" s="307"/>
      <c r="BB225" s="307"/>
      <c r="BC225" s="307"/>
      <c r="BD225" s="307"/>
      <c r="BE225" s="307"/>
      <c r="BF225" s="307"/>
      <c r="BG225" s="307"/>
      <c r="BH225" s="307"/>
      <c r="BI225" s="307"/>
      <c r="BJ225" s="307"/>
      <c r="BK225" s="307"/>
      <c r="BL225" s="307"/>
      <c r="BM225" s="307"/>
      <c r="BN225" s="307"/>
      <c r="BO225" s="307"/>
      <c r="BP225" s="307"/>
      <c r="BQ225" s="307"/>
      <c r="BR225" s="307"/>
      <c r="BS225" s="307"/>
      <c r="BT225" s="307"/>
      <c r="BU225" s="307"/>
      <c r="BV225" s="307"/>
      <c r="BW225" s="307"/>
      <c r="BX225" s="307"/>
      <c r="BY225" s="307"/>
      <c r="BZ225" s="307"/>
      <c r="CA225" s="307"/>
      <c r="CB225" s="307"/>
      <c r="CC225" s="307"/>
      <c r="CD225" s="307"/>
      <c r="CE225" s="307"/>
      <c r="CF225" s="307"/>
      <c r="CG225" s="307"/>
      <c r="CH225" s="307"/>
      <c r="CI225" s="307"/>
      <c r="CJ225" s="307"/>
      <c r="CK225" s="307"/>
      <c r="CL225" s="307"/>
      <c r="CM225" s="307"/>
      <c r="CN225" s="307"/>
      <c r="CO225" s="307"/>
      <c r="CP225" s="307"/>
      <c r="CQ225" s="307"/>
      <c r="CR225" s="307"/>
      <c r="CS225" s="307"/>
      <c r="CT225" s="307"/>
      <c r="CU225" s="307"/>
      <c r="CV225" s="307"/>
      <c r="CW225" s="307"/>
      <c r="CX225" s="307"/>
      <c r="CY225" s="307"/>
      <c r="CZ225" s="307"/>
      <c r="DA225" s="307"/>
      <c r="DB225" s="307"/>
      <c r="DC225" s="307"/>
      <c r="DD225" s="307"/>
      <c r="DE225" s="307"/>
      <c r="DF225" s="307"/>
      <c r="DG225" s="307"/>
      <c r="DH225" s="307"/>
      <c r="DI225" s="307"/>
      <c r="DJ225" s="307"/>
      <c r="DK225" s="307"/>
      <c r="DL225" s="307"/>
      <c r="DM225" s="307"/>
      <c r="DN225" s="307"/>
      <c r="DO225" s="307"/>
      <c r="DP225" s="307"/>
      <c r="DQ225" s="307"/>
      <c r="DR225" s="307"/>
      <c r="DS225" s="307"/>
      <c r="DT225" s="307"/>
      <c r="DU225" s="307"/>
      <c r="DV225" s="307"/>
      <c r="DW225" s="307"/>
      <c r="DX225" s="307"/>
      <c r="DY225" s="307"/>
      <c r="DZ225" s="307"/>
      <c r="EA225" s="307"/>
      <c r="EB225" s="307"/>
      <c r="EC225" s="307"/>
      <c r="ED225" s="307"/>
      <c r="EE225" s="307"/>
      <c r="EF225" s="307"/>
      <c r="EG225" s="307"/>
      <c r="EH225" s="307"/>
      <c r="EI225" s="307"/>
      <c r="EJ225" s="307"/>
      <c r="EK225" s="307"/>
      <c r="EL225" s="307"/>
      <c r="EM225" s="307"/>
      <c r="EN225" s="307"/>
      <c r="EO225" s="307"/>
      <c r="EP225" s="307"/>
      <c r="EQ225" s="307"/>
      <c r="ER225" s="307"/>
      <c r="ES225" s="307"/>
      <c r="ET225" s="307"/>
      <c r="EU225" s="307"/>
      <c r="EV225" s="307"/>
      <c r="EW225" s="307"/>
      <c r="EX225" s="307"/>
      <c r="EY225" s="307"/>
      <c r="EZ225" s="307"/>
      <c r="FA225" s="307"/>
      <c r="FB225" s="307"/>
      <c r="FC225" s="307"/>
      <c r="FD225" s="307"/>
      <c r="FE225" s="307"/>
      <c r="FF225" s="307"/>
      <c r="FG225" s="307"/>
      <c r="FH225" s="307"/>
      <c r="FI225" s="307"/>
      <c r="FJ225" s="307"/>
      <c r="FK225" s="307"/>
      <c r="FL225" s="307"/>
      <c r="FM225" s="307"/>
      <c r="FN225" s="307"/>
      <c r="FO225" s="307"/>
      <c r="FP225" s="307"/>
      <c r="FQ225" s="307"/>
      <c r="FR225" s="307"/>
      <c r="FS225" s="307"/>
      <c r="FT225" s="307"/>
      <c r="FU225" s="307"/>
      <c r="FV225" s="307"/>
      <c r="FW225" s="307"/>
      <c r="FX225" s="307"/>
      <c r="FY225" s="307"/>
      <c r="FZ225" s="307"/>
      <c r="GA225" s="307"/>
      <c r="GB225" s="307"/>
      <c r="GC225" s="307"/>
      <c r="GD225" s="307"/>
      <c r="GE225" s="307"/>
      <c r="GF225" s="307"/>
    </row>
    <row r="226" spans="7:188" x14ac:dyDescent="0.25">
      <c r="G226" s="256"/>
      <c r="H226" s="256"/>
      <c r="I226" s="256"/>
      <c r="J226" s="256"/>
      <c r="K226" s="256"/>
      <c r="L226" s="256"/>
      <c r="M226" s="256"/>
      <c r="N226" s="256"/>
      <c r="O226" s="256"/>
      <c r="P226" s="256"/>
      <c r="Q226" s="256"/>
      <c r="R226" s="256"/>
      <c r="S226" s="256"/>
      <c r="T226" s="256"/>
      <c r="U226" s="256"/>
      <c r="V226" s="256"/>
      <c r="W226" s="256"/>
      <c r="X226" s="256"/>
      <c r="Y226" s="256"/>
      <c r="Z226" s="256"/>
      <c r="AA226" s="256"/>
      <c r="AB226" s="256"/>
      <c r="AC226" s="256"/>
      <c r="AD226" s="256"/>
      <c r="AE226" s="256"/>
      <c r="AF226" s="256"/>
      <c r="AG226" s="256"/>
      <c r="AH226" s="256"/>
      <c r="AI226" s="256"/>
      <c r="AJ226" s="256"/>
      <c r="AK226" s="256"/>
      <c r="AL226" s="256"/>
      <c r="AM226" s="256"/>
      <c r="AN226" s="256"/>
      <c r="AO226" s="256"/>
      <c r="AP226" s="256"/>
      <c r="AQ226" s="256"/>
      <c r="AR226" s="256"/>
      <c r="AS226" s="256"/>
      <c r="AT226" s="256"/>
      <c r="AU226" s="256"/>
      <c r="AV226" s="256"/>
      <c r="AW226" s="256"/>
      <c r="AX226" s="256"/>
      <c r="AY226" s="256"/>
      <c r="AZ226" s="256"/>
      <c r="BA226" s="256"/>
      <c r="BB226" s="256"/>
      <c r="BC226" s="256"/>
      <c r="BD226" s="256"/>
      <c r="BE226" s="256"/>
      <c r="BF226" s="256"/>
      <c r="BG226" s="256"/>
      <c r="BH226" s="256"/>
      <c r="BI226" s="256"/>
      <c r="BJ226" s="256"/>
      <c r="BK226" s="256"/>
      <c r="BL226" s="256"/>
      <c r="BM226" s="256"/>
      <c r="BN226" s="256"/>
      <c r="BO226" s="256"/>
      <c r="BP226" s="256"/>
      <c r="BQ226" s="256"/>
      <c r="BR226" s="256"/>
      <c r="BS226" s="256"/>
      <c r="BT226" s="256"/>
      <c r="BU226" s="256"/>
      <c r="BV226" s="256"/>
      <c r="BW226" s="256"/>
      <c r="BX226" s="256"/>
      <c r="BY226" s="256"/>
      <c r="BZ226" s="256"/>
      <c r="CA226" s="256"/>
      <c r="CB226" s="256"/>
      <c r="CC226" s="256"/>
      <c r="CD226" s="256"/>
      <c r="CE226" s="256"/>
      <c r="CF226" s="256"/>
      <c r="CG226" s="256"/>
      <c r="CH226" s="256"/>
      <c r="CI226" s="256"/>
      <c r="CJ226" s="256"/>
      <c r="CK226" s="256"/>
      <c r="CL226" s="256"/>
      <c r="CM226" s="256"/>
      <c r="CN226" s="256"/>
      <c r="CO226" s="256"/>
      <c r="CP226" s="256"/>
      <c r="CQ226" s="256"/>
      <c r="CR226" s="256"/>
      <c r="CS226" s="256"/>
      <c r="CT226" s="256"/>
      <c r="CU226" s="256"/>
      <c r="CV226" s="256"/>
      <c r="CW226" s="256"/>
      <c r="CX226" s="256"/>
      <c r="CY226" s="256"/>
      <c r="CZ226" s="256"/>
      <c r="DA226" s="256"/>
      <c r="DB226" s="256"/>
      <c r="DC226" s="256"/>
      <c r="DD226" s="256"/>
      <c r="DE226" s="256"/>
      <c r="DF226" s="256"/>
      <c r="DG226" s="256"/>
      <c r="DH226" s="256"/>
      <c r="DI226" s="256"/>
      <c r="DJ226" s="256"/>
      <c r="DK226" s="256"/>
      <c r="DL226" s="256"/>
      <c r="DM226" s="256"/>
      <c r="DN226" s="256"/>
      <c r="DO226" s="256"/>
      <c r="DP226" s="256"/>
      <c r="DQ226" s="256"/>
      <c r="DR226" s="256"/>
      <c r="DS226" s="256"/>
      <c r="DT226" s="256"/>
      <c r="DU226" s="256"/>
      <c r="DV226" s="256"/>
      <c r="DW226" s="256"/>
      <c r="DX226" s="256"/>
      <c r="DY226" s="256"/>
      <c r="DZ226" s="256"/>
      <c r="EA226" s="256"/>
      <c r="EB226" s="256"/>
      <c r="EC226" s="256"/>
      <c r="ED226" s="256"/>
      <c r="EE226" s="256"/>
      <c r="EF226" s="256"/>
      <c r="EG226" s="256"/>
      <c r="EH226" s="256"/>
      <c r="EI226" s="256"/>
      <c r="EJ226" s="256"/>
      <c r="EK226" s="256"/>
      <c r="EL226" s="256"/>
      <c r="EM226" s="256"/>
      <c r="EN226" s="256"/>
      <c r="EO226" s="256"/>
      <c r="EP226" s="256"/>
      <c r="EQ226" s="256"/>
      <c r="ER226" s="256"/>
      <c r="ES226" s="256"/>
      <c r="ET226" s="256"/>
      <c r="EU226" s="256"/>
      <c r="EV226" s="256"/>
      <c r="EW226" s="256"/>
      <c r="EX226" s="256"/>
      <c r="EY226" s="256"/>
      <c r="EZ226" s="256"/>
      <c r="FA226" s="256"/>
      <c r="FB226" s="256"/>
      <c r="FC226" s="256"/>
      <c r="FD226" s="256"/>
      <c r="FE226" s="256"/>
      <c r="FF226" s="256"/>
      <c r="FG226" s="256"/>
      <c r="FH226" s="256"/>
      <c r="FI226" s="256"/>
      <c r="FJ226" s="256"/>
      <c r="FK226" s="256"/>
      <c r="FL226" s="256"/>
      <c r="FM226" s="256"/>
      <c r="FN226" s="256"/>
      <c r="FO226" s="256"/>
      <c r="FP226" s="256"/>
      <c r="FQ226" s="256"/>
      <c r="FR226" s="256"/>
      <c r="FS226" s="256"/>
      <c r="FT226" s="256"/>
      <c r="FU226" s="256"/>
      <c r="FV226" s="256"/>
      <c r="FW226" s="256"/>
      <c r="FX226" s="256"/>
      <c r="FY226" s="256"/>
      <c r="FZ226" s="256"/>
      <c r="GA226" s="256"/>
      <c r="GB226" s="256"/>
      <c r="GC226" s="256"/>
      <c r="GD226" s="256"/>
      <c r="GE226" s="256"/>
      <c r="GF226" s="256"/>
    </row>
    <row r="227" spans="7:188" x14ac:dyDescent="0.25">
      <c r="G227" s="307"/>
      <c r="H227" s="307"/>
      <c r="I227" s="307"/>
      <c r="J227" s="307"/>
      <c r="K227" s="307"/>
      <c r="L227" s="307"/>
      <c r="M227" s="307"/>
      <c r="N227" s="307"/>
      <c r="O227" s="307"/>
      <c r="P227" s="307"/>
      <c r="Q227" s="307"/>
      <c r="R227" s="307"/>
      <c r="S227" s="307"/>
      <c r="T227" s="307"/>
      <c r="U227" s="307"/>
      <c r="V227" s="307"/>
      <c r="W227" s="307"/>
      <c r="X227" s="307"/>
      <c r="Y227" s="307"/>
      <c r="Z227" s="307"/>
      <c r="AA227" s="307"/>
      <c r="AB227" s="307"/>
      <c r="AC227" s="307"/>
      <c r="AD227" s="307"/>
      <c r="AE227" s="307"/>
      <c r="AF227" s="307"/>
      <c r="AG227" s="307"/>
      <c r="AH227" s="307"/>
      <c r="AI227" s="307"/>
      <c r="AJ227" s="307"/>
      <c r="AK227" s="307"/>
      <c r="AL227" s="307"/>
      <c r="AM227" s="307"/>
      <c r="AN227" s="307"/>
      <c r="AO227" s="307"/>
      <c r="AP227" s="307"/>
      <c r="AQ227" s="307"/>
      <c r="AR227" s="307"/>
      <c r="AS227" s="307"/>
      <c r="AT227" s="307"/>
      <c r="AU227" s="307"/>
      <c r="AV227" s="307"/>
      <c r="AW227" s="307"/>
      <c r="AX227" s="307"/>
      <c r="AY227" s="307"/>
      <c r="AZ227" s="307"/>
      <c r="BA227" s="307"/>
      <c r="BB227" s="307"/>
      <c r="BC227" s="307"/>
      <c r="BD227" s="307"/>
      <c r="BE227" s="307"/>
      <c r="BF227" s="307"/>
      <c r="BG227" s="307"/>
      <c r="BH227" s="307"/>
      <c r="BI227" s="307"/>
      <c r="BJ227" s="307"/>
      <c r="BK227" s="307"/>
      <c r="BL227" s="307"/>
      <c r="BM227" s="307"/>
      <c r="BN227" s="307"/>
      <c r="BO227" s="307"/>
      <c r="BP227" s="307"/>
      <c r="BQ227" s="307"/>
      <c r="BR227" s="307"/>
      <c r="BS227" s="307"/>
      <c r="BT227" s="307"/>
      <c r="BU227" s="307"/>
      <c r="BV227" s="307"/>
      <c r="BW227" s="307"/>
      <c r="BX227" s="307"/>
      <c r="BY227" s="307"/>
      <c r="BZ227" s="307"/>
      <c r="CA227" s="307"/>
      <c r="CB227" s="307"/>
      <c r="CC227" s="307"/>
      <c r="CD227" s="307"/>
      <c r="CE227" s="307"/>
      <c r="CF227" s="307"/>
      <c r="CG227" s="307"/>
      <c r="CH227" s="307"/>
      <c r="CI227" s="307"/>
      <c r="CJ227" s="307"/>
      <c r="CK227" s="307"/>
      <c r="CL227" s="307"/>
      <c r="CM227" s="307"/>
      <c r="CN227" s="307"/>
      <c r="CO227" s="307"/>
      <c r="CP227" s="307"/>
      <c r="CQ227" s="307"/>
      <c r="CR227" s="307"/>
      <c r="CS227" s="307"/>
      <c r="CT227" s="307"/>
      <c r="CU227" s="307"/>
      <c r="CV227" s="307"/>
      <c r="CW227" s="307"/>
      <c r="CX227" s="307"/>
      <c r="CY227" s="307"/>
      <c r="CZ227" s="307"/>
      <c r="DA227" s="307"/>
      <c r="DB227" s="307"/>
      <c r="DC227" s="307"/>
      <c r="DD227" s="307"/>
      <c r="DE227" s="307"/>
      <c r="DF227" s="307"/>
      <c r="DG227" s="307"/>
      <c r="DH227" s="307"/>
      <c r="DI227" s="307"/>
      <c r="DJ227" s="307"/>
      <c r="DK227" s="307"/>
      <c r="DL227" s="307"/>
      <c r="DM227" s="307"/>
      <c r="DN227" s="307"/>
      <c r="DO227" s="307"/>
      <c r="DP227" s="307"/>
      <c r="DQ227" s="307"/>
      <c r="DR227" s="307"/>
      <c r="DS227" s="307"/>
      <c r="DT227" s="307"/>
      <c r="DU227" s="307"/>
      <c r="DV227" s="307"/>
      <c r="DW227" s="307"/>
      <c r="DX227" s="307"/>
      <c r="DY227" s="307"/>
      <c r="DZ227" s="307"/>
      <c r="EA227" s="307"/>
      <c r="EB227" s="307"/>
      <c r="EC227" s="307"/>
      <c r="ED227" s="307"/>
      <c r="EE227" s="307"/>
      <c r="EF227" s="307"/>
      <c r="EG227" s="307"/>
      <c r="EH227" s="307"/>
      <c r="EI227" s="307"/>
      <c r="EJ227" s="307"/>
      <c r="EK227" s="307"/>
      <c r="EL227" s="307"/>
      <c r="EM227" s="307"/>
      <c r="EN227" s="307"/>
      <c r="EO227" s="307"/>
      <c r="EP227" s="307"/>
      <c r="EQ227" s="307"/>
      <c r="ER227" s="307"/>
      <c r="ES227" s="307"/>
      <c r="ET227" s="307"/>
      <c r="EU227" s="307"/>
      <c r="EV227" s="307"/>
      <c r="EW227" s="307"/>
      <c r="EX227" s="307"/>
      <c r="EY227" s="307"/>
      <c r="EZ227" s="307"/>
      <c r="FA227" s="307"/>
      <c r="FB227" s="307"/>
      <c r="FC227" s="307"/>
      <c r="FD227" s="307"/>
      <c r="FE227" s="307"/>
      <c r="FF227" s="307"/>
      <c r="FG227" s="307"/>
      <c r="FH227" s="307"/>
      <c r="FI227" s="307"/>
      <c r="FJ227" s="307"/>
      <c r="FK227" s="307"/>
      <c r="FL227" s="307"/>
      <c r="FM227" s="307"/>
      <c r="FN227" s="307"/>
      <c r="FO227" s="307"/>
      <c r="FP227" s="307"/>
      <c r="FQ227" s="307"/>
      <c r="FR227" s="307"/>
      <c r="FS227" s="307"/>
      <c r="FT227" s="307"/>
      <c r="FU227" s="307"/>
      <c r="FV227" s="307"/>
      <c r="FW227" s="307"/>
      <c r="FX227" s="307"/>
      <c r="FY227" s="307"/>
      <c r="FZ227" s="307"/>
      <c r="GA227" s="307"/>
      <c r="GB227" s="307"/>
      <c r="GC227" s="307"/>
      <c r="GD227" s="307"/>
      <c r="GE227" s="307"/>
      <c r="GF227" s="307"/>
    </row>
    <row r="228" spans="7:188" x14ac:dyDescent="0.25">
      <c r="G228" s="256"/>
      <c r="H228" s="256"/>
      <c r="I228" s="256"/>
      <c r="J228" s="256"/>
      <c r="K228" s="256"/>
      <c r="L228" s="256"/>
      <c r="M228" s="256"/>
      <c r="N228" s="256"/>
      <c r="O228" s="256"/>
      <c r="P228" s="256"/>
      <c r="Q228" s="256"/>
      <c r="R228" s="256"/>
      <c r="S228" s="256"/>
      <c r="T228" s="256"/>
      <c r="U228" s="256"/>
      <c r="V228" s="256"/>
      <c r="W228" s="256"/>
      <c r="X228" s="256"/>
      <c r="Y228" s="256"/>
      <c r="Z228" s="256"/>
      <c r="AA228" s="256"/>
      <c r="AB228" s="256"/>
      <c r="AC228" s="256"/>
      <c r="AD228" s="256"/>
      <c r="AE228" s="256"/>
      <c r="AF228" s="256"/>
      <c r="AG228" s="256"/>
      <c r="AH228" s="256"/>
      <c r="AI228" s="256"/>
      <c r="AJ228" s="256"/>
      <c r="AK228" s="256"/>
      <c r="AL228" s="256"/>
      <c r="AM228" s="256"/>
      <c r="AN228" s="256"/>
      <c r="AO228" s="256"/>
      <c r="AP228" s="256"/>
      <c r="AQ228" s="256"/>
      <c r="AR228" s="256"/>
      <c r="AS228" s="256"/>
      <c r="AT228" s="256"/>
      <c r="AU228" s="256"/>
      <c r="AV228" s="256"/>
      <c r="AW228" s="256"/>
      <c r="AX228" s="256"/>
      <c r="AY228" s="256"/>
      <c r="AZ228" s="256"/>
      <c r="BA228" s="256"/>
      <c r="BB228" s="256"/>
      <c r="BC228" s="256"/>
      <c r="BD228" s="256"/>
      <c r="BE228" s="256"/>
      <c r="BF228" s="256"/>
      <c r="BG228" s="256"/>
      <c r="BH228" s="256"/>
      <c r="BI228" s="256"/>
      <c r="BJ228" s="256"/>
      <c r="BK228" s="256"/>
      <c r="BL228" s="256"/>
      <c r="BM228" s="256"/>
      <c r="BN228" s="256"/>
      <c r="BO228" s="256"/>
      <c r="BP228" s="256"/>
      <c r="BQ228" s="256"/>
      <c r="BR228" s="256"/>
      <c r="BS228" s="256"/>
      <c r="BT228" s="256"/>
      <c r="BU228" s="256"/>
      <c r="BV228" s="256"/>
      <c r="BW228" s="256"/>
      <c r="BX228" s="256"/>
      <c r="BY228" s="256"/>
      <c r="BZ228" s="256"/>
      <c r="CA228" s="256"/>
      <c r="CB228" s="256"/>
      <c r="CC228" s="256"/>
      <c r="CD228" s="256"/>
      <c r="CE228" s="256"/>
      <c r="CF228" s="256"/>
      <c r="CG228" s="256"/>
      <c r="CH228" s="256"/>
      <c r="CI228" s="256"/>
      <c r="CJ228" s="256"/>
      <c r="CK228" s="256"/>
      <c r="CL228" s="256"/>
      <c r="CM228" s="256"/>
      <c r="CN228" s="256"/>
      <c r="CO228" s="256"/>
      <c r="CP228" s="256"/>
      <c r="CQ228" s="256"/>
      <c r="CR228" s="256"/>
      <c r="CS228" s="256"/>
      <c r="CT228" s="256"/>
      <c r="CU228" s="256"/>
      <c r="CV228" s="256"/>
      <c r="CW228" s="256"/>
      <c r="CX228" s="256"/>
      <c r="CY228" s="256"/>
      <c r="CZ228" s="256"/>
      <c r="DA228" s="256"/>
      <c r="DB228" s="256"/>
      <c r="DC228" s="256"/>
      <c r="DD228" s="256"/>
      <c r="DE228" s="256"/>
      <c r="DF228" s="256"/>
      <c r="DG228" s="256"/>
      <c r="DH228" s="256"/>
      <c r="DI228" s="256"/>
      <c r="DJ228" s="256"/>
      <c r="DK228" s="256"/>
      <c r="DL228" s="256"/>
      <c r="DM228" s="256"/>
      <c r="DN228" s="256"/>
      <c r="DO228" s="256"/>
      <c r="DP228" s="256"/>
      <c r="DQ228" s="256"/>
      <c r="DR228" s="256"/>
      <c r="DS228" s="256"/>
      <c r="DT228" s="256"/>
      <c r="DU228" s="256"/>
      <c r="DV228" s="256"/>
      <c r="DW228" s="256"/>
      <c r="DX228" s="256"/>
      <c r="DY228" s="256"/>
      <c r="DZ228" s="256"/>
      <c r="EA228" s="256"/>
      <c r="EB228" s="256"/>
      <c r="EC228" s="256"/>
      <c r="ED228" s="256"/>
      <c r="EE228" s="256"/>
      <c r="EF228" s="256"/>
      <c r="EG228" s="256"/>
      <c r="EH228" s="256"/>
      <c r="EI228" s="256"/>
      <c r="EJ228" s="256"/>
      <c r="EK228" s="256"/>
      <c r="EL228" s="256"/>
      <c r="EM228" s="256"/>
      <c r="EN228" s="256"/>
      <c r="EO228" s="256"/>
      <c r="EP228" s="256"/>
      <c r="EQ228" s="256"/>
      <c r="ER228" s="256"/>
      <c r="ES228" s="256"/>
      <c r="ET228" s="256"/>
      <c r="EU228" s="256"/>
      <c r="EV228" s="256"/>
      <c r="EW228" s="256"/>
      <c r="EX228" s="256"/>
      <c r="EY228" s="256"/>
      <c r="EZ228" s="256"/>
      <c r="FA228" s="256"/>
      <c r="FB228" s="256"/>
      <c r="FC228" s="256"/>
      <c r="FD228" s="256"/>
      <c r="FE228" s="256"/>
      <c r="FF228" s="256"/>
      <c r="FG228" s="256"/>
      <c r="FH228" s="256"/>
      <c r="FI228" s="256"/>
      <c r="FJ228" s="256"/>
      <c r="FK228" s="256"/>
      <c r="FL228" s="256"/>
      <c r="FM228" s="256"/>
      <c r="FN228" s="256"/>
      <c r="FO228" s="256"/>
      <c r="FP228" s="256"/>
      <c r="FQ228" s="256"/>
      <c r="FR228" s="256"/>
      <c r="FS228" s="256"/>
      <c r="FT228" s="256"/>
      <c r="FU228" s="256"/>
      <c r="FV228" s="256"/>
      <c r="FW228" s="256"/>
      <c r="FX228" s="256"/>
      <c r="FY228" s="256"/>
      <c r="FZ228" s="256"/>
      <c r="GA228" s="256"/>
      <c r="GB228" s="256"/>
      <c r="GC228" s="256"/>
      <c r="GD228" s="256"/>
      <c r="GE228" s="256"/>
      <c r="GF228" s="256"/>
    </row>
    <row r="229" spans="7:188" x14ac:dyDescent="0.25">
      <c r="G229" s="307"/>
      <c r="H229" s="307"/>
      <c r="I229" s="307"/>
      <c r="J229" s="307"/>
      <c r="K229" s="307"/>
      <c r="L229" s="307"/>
      <c r="M229" s="307"/>
      <c r="N229" s="307"/>
      <c r="O229" s="307"/>
      <c r="P229" s="307"/>
      <c r="Q229" s="307"/>
      <c r="R229" s="307"/>
      <c r="S229" s="307"/>
      <c r="T229" s="307"/>
      <c r="U229" s="307"/>
      <c r="V229" s="307"/>
      <c r="W229" s="307"/>
      <c r="X229" s="307"/>
      <c r="Y229" s="307"/>
      <c r="Z229" s="307"/>
      <c r="AA229" s="307"/>
      <c r="AB229" s="307"/>
      <c r="AC229" s="307"/>
      <c r="AD229" s="307"/>
      <c r="AE229" s="307"/>
      <c r="AF229" s="307"/>
      <c r="AG229" s="307"/>
      <c r="AH229" s="307"/>
      <c r="AI229" s="307"/>
      <c r="AJ229" s="307"/>
      <c r="AK229" s="307"/>
      <c r="AL229" s="307"/>
      <c r="AM229" s="307"/>
      <c r="AN229" s="307"/>
      <c r="AO229" s="307"/>
      <c r="AP229" s="307"/>
      <c r="AQ229" s="307"/>
      <c r="AR229" s="307"/>
      <c r="AS229" s="307"/>
      <c r="AT229" s="307"/>
      <c r="AU229" s="307"/>
      <c r="AV229" s="307"/>
      <c r="AW229" s="307"/>
      <c r="AX229" s="307"/>
      <c r="AY229" s="307"/>
      <c r="AZ229" s="307"/>
      <c r="BA229" s="307"/>
      <c r="BB229" s="307"/>
      <c r="BC229" s="307"/>
      <c r="BD229" s="307"/>
      <c r="BE229" s="307"/>
      <c r="BF229" s="307"/>
      <c r="BG229" s="307"/>
      <c r="BH229" s="307"/>
      <c r="BI229" s="307"/>
      <c r="BJ229" s="307"/>
      <c r="BK229" s="307"/>
      <c r="BL229" s="307"/>
      <c r="BM229" s="307"/>
      <c r="BN229" s="307"/>
      <c r="BO229" s="307"/>
      <c r="BP229" s="307"/>
      <c r="BQ229" s="307"/>
      <c r="BR229" s="307"/>
      <c r="BS229" s="307"/>
      <c r="BT229" s="307"/>
      <c r="BU229" s="307"/>
      <c r="BV229" s="307"/>
      <c r="BW229" s="307"/>
      <c r="BX229" s="307"/>
      <c r="BY229" s="307"/>
      <c r="BZ229" s="307"/>
      <c r="CA229" s="307"/>
      <c r="CB229" s="307"/>
      <c r="CC229" s="307"/>
      <c r="CD229" s="307"/>
      <c r="CE229" s="307"/>
      <c r="CF229" s="307"/>
      <c r="CG229" s="307"/>
      <c r="CH229" s="307"/>
      <c r="CI229" s="307"/>
      <c r="CJ229" s="307"/>
      <c r="CK229" s="307"/>
      <c r="CL229" s="307"/>
      <c r="CM229" s="307"/>
      <c r="CN229" s="307"/>
      <c r="CO229" s="307"/>
      <c r="CP229" s="307"/>
      <c r="CQ229" s="307"/>
      <c r="CR229" s="307"/>
      <c r="CS229" s="307"/>
      <c r="CT229" s="307"/>
      <c r="CU229" s="307"/>
      <c r="CV229" s="307"/>
      <c r="CW229" s="307"/>
      <c r="CX229" s="307"/>
      <c r="CY229" s="307"/>
      <c r="CZ229" s="307"/>
      <c r="DA229" s="307"/>
      <c r="DB229" s="307"/>
      <c r="DC229" s="307"/>
      <c r="DD229" s="307"/>
      <c r="DE229" s="307"/>
      <c r="DF229" s="307"/>
      <c r="DG229" s="307"/>
      <c r="DH229" s="307"/>
      <c r="DI229" s="307"/>
      <c r="DJ229" s="307"/>
      <c r="DK229" s="307"/>
      <c r="DL229" s="307"/>
      <c r="DM229" s="307"/>
      <c r="DN229" s="307"/>
      <c r="DO229" s="307"/>
      <c r="DP229" s="307"/>
      <c r="DQ229" s="307"/>
      <c r="DR229" s="307"/>
      <c r="DS229" s="307"/>
      <c r="DT229" s="307"/>
      <c r="DU229" s="307"/>
      <c r="DV229" s="307"/>
      <c r="DW229" s="307"/>
      <c r="DX229" s="307"/>
      <c r="DY229" s="307"/>
      <c r="DZ229" s="307"/>
      <c r="EA229" s="307"/>
      <c r="EB229" s="307"/>
      <c r="EC229" s="307"/>
      <c r="ED229" s="307"/>
      <c r="EE229" s="307"/>
      <c r="EF229" s="307"/>
      <c r="EG229" s="307"/>
      <c r="EH229" s="307"/>
      <c r="EI229" s="307"/>
      <c r="EJ229" s="307"/>
      <c r="EK229" s="307"/>
      <c r="EL229" s="307"/>
      <c r="EM229" s="307"/>
      <c r="EN229" s="307"/>
      <c r="EO229" s="307"/>
      <c r="EP229" s="307"/>
      <c r="EQ229" s="307"/>
      <c r="ER229" s="307"/>
      <c r="ES229" s="307"/>
      <c r="ET229" s="307"/>
      <c r="EU229" s="307"/>
      <c r="EV229" s="307"/>
      <c r="EW229" s="307"/>
      <c r="EX229" s="307"/>
      <c r="EY229" s="307"/>
      <c r="EZ229" s="307"/>
      <c r="FA229" s="307"/>
      <c r="FB229" s="307"/>
      <c r="FC229" s="307"/>
      <c r="FD229" s="307"/>
      <c r="FE229" s="307"/>
      <c r="FF229" s="307"/>
      <c r="FG229" s="307"/>
      <c r="FH229" s="307"/>
      <c r="FI229" s="307"/>
      <c r="FJ229" s="307"/>
      <c r="FK229" s="307"/>
      <c r="FL229" s="307"/>
      <c r="FM229" s="307"/>
      <c r="FN229" s="307"/>
      <c r="FO229" s="307"/>
      <c r="FP229" s="307"/>
      <c r="FQ229" s="307"/>
      <c r="FR229" s="307"/>
      <c r="FS229" s="307"/>
      <c r="FT229" s="307"/>
      <c r="FU229" s="307"/>
      <c r="FV229" s="307"/>
      <c r="FW229" s="307"/>
      <c r="FX229" s="307"/>
      <c r="FY229" s="307"/>
      <c r="FZ229" s="307"/>
      <c r="GA229" s="307"/>
      <c r="GB229" s="307"/>
      <c r="GC229" s="307"/>
      <c r="GD229" s="307"/>
      <c r="GE229" s="307"/>
      <c r="GF229" s="307"/>
    </row>
    <row r="230" spans="7:188" x14ac:dyDescent="0.25">
      <c r="G230" s="256"/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56"/>
      <c r="T230" s="256"/>
      <c r="U230" s="256"/>
      <c r="V230" s="256"/>
      <c r="W230" s="256"/>
      <c r="X230" s="256"/>
      <c r="Y230" s="256"/>
      <c r="Z230" s="256"/>
      <c r="AA230" s="256"/>
      <c r="AB230" s="256"/>
      <c r="AC230" s="256"/>
      <c r="AD230" s="256"/>
      <c r="AE230" s="256"/>
      <c r="AF230" s="256"/>
      <c r="AG230" s="256"/>
      <c r="AH230" s="256"/>
      <c r="AI230" s="256"/>
      <c r="AJ230" s="256"/>
      <c r="AK230" s="256"/>
      <c r="AL230" s="256"/>
      <c r="AM230" s="256"/>
      <c r="AN230" s="256"/>
      <c r="AO230" s="256"/>
      <c r="AP230" s="256"/>
      <c r="AQ230" s="256"/>
      <c r="AR230" s="256"/>
      <c r="AS230" s="256"/>
      <c r="AT230" s="256"/>
      <c r="AU230" s="256"/>
      <c r="AV230" s="256"/>
      <c r="AW230" s="256"/>
      <c r="AX230" s="256"/>
      <c r="AY230" s="256"/>
      <c r="AZ230" s="256"/>
      <c r="BA230" s="256"/>
      <c r="BB230" s="256"/>
      <c r="BC230" s="256"/>
      <c r="BD230" s="256"/>
      <c r="BE230" s="256"/>
      <c r="BF230" s="256"/>
      <c r="BG230" s="256"/>
      <c r="BH230" s="256"/>
      <c r="BI230" s="256"/>
      <c r="BJ230" s="256"/>
      <c r="BK230" s="256"/>
      <c r="BL230" s="256"/>
      <c r="BM230" s="256"/>
      <c r="BN230" s="256"/>
      <c r="BO230" s="256"/>
      <c r="BP230" s="256"/>
      <c r="BQ230" s="256"/>
      <c r="BR230" s="256"/>
      <c r="BS230" s="256"/>
      <c r="BT230" s="256"/>
      <c r="BU230" s="256"/>
      <c r="BV230" s="256"/>
      <c r="BW230" s="256"/>
      <c r="BX230" s="256"/>
      <c r="BY230" s="256"/>
      <c r="BZ230" s="256"/>
      <c r="CA230" s="256"/>
      <c r="CB230" s="256"/>
      <c r="CC230" s="256"/>
      <c r="CD230" s="256"/>
      <c r="CE230" s="256"/>
      <c r="CF230" s="256"/>
      <c r="CG230" s="256"/>
      <c r="CH230" s="256"/>
      <c r="CI230" s="256"/>
      <c r="CJ230" s="256"/>
      <c r="CK230" s="256"/>
      <c r="CL230" s="256"/>
      <c r="CM230" s="256"/>
      <c r="CN230" s="256"/>
      <c r="CO230" s="256"/>
      <c r="CP230" s="256"/>
      <c r="CQ230" s="256"/>
      <c r="CR230" s="256"/>
      <c r="CS230" s="256"/>
      <c r="CT230" s="256"/>
      <c r="CU230" s="256"/>
      <c r="CV230" s="256"/>
      <c r="CW230" s="256"/>
      <c r="CX230" s="256"/>
      <c r="CY230" s="256"/>
      <c r="CZ230" s="256"/>
      <c r="DA230" s="256"/>
      <c r="DB230" s="256"/>
      <c r="DC230" s="256"/>
      <c r="DD230" s="256"/>
      <c r="DE230" s="256"/>
      <c r="DF230" s="256"/>
      <c r="DG230" s="256"/>
      <c r="DH230" s="256"/>
      <c r="DI230" s="256"/>
      <c r="DJ230" s="256"/>
      <c r="DK230" s="256"/>
      <c r="DL230" s="256"/>
      <c r="DM230" s="256"/>
      <c r="DN230" s="256"/>
      <c r="DO230" s="256"/>
      <c r="DP230" s="256"/>
      <c r="DQ230" s="256"/>
      <c r="DR230" s="256"/>
      <c r="DS230" s="256"/>
      <c r="DT230" s="256"/>
      <c r="DU230" s="256"/>
      <c r="DV230" s="256"/>
      <c r="DW230" s="256"/>
      <c r="DX230" s="256"/>
      <c r="DY230" s="256"/>
      <c r="DZ230" s="256"/>
      <c r="EA230" s="256"/>
      <c r="EB230" s="256"/>
      <c r="EC230" s="256"/>
      <c r="ED230" s="256"/>
      <c r="EE230" s="256"/>
      <c r="EF230" s="256"/>
      <c r="EG230" s="256"/>
      <c r="EH230" s="256"/>
      <c r="EI230" s="256"/>
      <c r="EJ230" s="256"/>
      <c r="EK230" s="256"/>
      <c r="EL230" s="256"/>
      <c r="EM230" s="256"/>
      <c r="EN230" s="256"/>
      <c r="EO230" s="256"/>
      <c r="EP230" s="256"/>
      <c r="EQ230" s="256"/>
      <c r="ER230" s="256"/>
      <c r="ES230" s="256"/>
      <c r="ET230" s="256"/>
      <c r="EU230" s="256"/>
      <c r="EV230" s="256"/>
      <c r="EW230" s="256"/>
      <c r="EX230" s="256"/>
      <c r="EY230" s="256"/>
      <c r="EZ230" s="256"/>
      <c r="FA230" s="256"/>
      <c r="FB230" s="256"/>
      <c r="FC230" s="256"/>
      <c r="FD230" s="256"/>
      <c r="FE230" s="256"/>
      <c r="FF230" s="256"/>
      <c r="FG230" s="256"/>
      <c r="FH230" s="256"/>
      <c r="FI230" s="256"/>
      <c r="FJ230" s="256"/>
      <c r="FK230" s="256"/>
      <c r="FL230" s="256"/>
      <c r="FM230" s="256"/>
      <c r="FN230" s="256"/>
      <c r="FO230" s="256"/>
      <c r="FP230" s="256"/>
      <c r="FQ230" s="256"/>
      <c r="FR230" s="256"/>
      <c r="FS230" s="256"/>
      <c r="FT230" s="256"/>
      <c r="FU230" s="256"/>
      <c r="FV230" s="256"/>
      <c r="FW230" s="256"/>
      <c r="FX230" s="256"/>
      <c r="FY230" s="256"/>
      <c r="FZ230" s="256"/>
      <c r="GA230" s="256"/>
      <c r="GB230" s="256"/>
      <c r="GC230" s="256"/>
      <c r="GD230" s="256"/>
      <c r="GE230" s="256"/>
      <c r="GF230" s="256"/>
    </row>
    <row r="231" spans="7:188" x14ac:dyDescent="0.25">
      <c r="G231" s="307"/>
      <c r="H231" s="307"/>
      <c r="I231" s="307"/>
      <c r="J231" s="307"/>
      <c r="K231" s="307"/>
      <c r="L231" s="307"/>
      <c r="M231" s="307"/>
      <c r="N231" s="307"/>
      <c r="O231" s="307"/>
      <c r="P231" s="307"/>
      <c r="Q231" s="307"/>
      <c r="R231" s="307"/>
      <c r="S231" s="307"/>
      <c r="T231" s="307"/>
      <c r="U231" s="307"/>
      <c r="V231" s="307"/>
      <c r="W231" s="307"/>
      <c r="X231" s="307"/>
      <c r="Y231" s="307"/>
      <c r="Z231" s="307"/>
      <c r="AA231" s="307"/>
      <c r="AB231" s="307"/>
      <c r="AC231" s="307"/>
      <c r="AD231" s="307"/>
      <c r="AE231" s="307"/>
      <c r="AF231" s="307"/>
      <c r="AG231" s="307"/>
      <c r="AH231" s="307"/>
      <c r="AI231" s="307"/>
      <c r="AJ231" s="307"/>
      <c r="AK231" s="307"/>
      <c r="AL231" s="307"/>
      <c r="AM231" s="307"/>
      <c r="AN231" s="307"/>
      <c r="AO231" s="307"/>
      <c r="AP231" s="307"/>
      <c r="AQ231" s="307"/>
      <c r="AR231" s="307"/>
      <c r="AS231" s="307"/>
      <c r="AT231" s="307"/>
      <c r="AU231" s="307"/>
      <c r="AV231" s="307"/>
      <c r="AW231" s="307"/>
      <c r="AX231" s="307"/>
      <c r="AY231" s="307"/>
      <c r="AZ231" s="307"/>
      <c r="BA231" s="307"/>
      <c r="BB231" s="307"/>
      <c r="BC231" s="307"/>
      <c r="BD231" s="307"/>
      <c r="BE231" s="307"/>
      <c r="BF231" s="307"/>
      <c r="BG231" s="307"/>
      <c r="BH231" s="307"/>
      <c r="BI231" s="307"/>
      <c r="BJ231" s="307"/>
      <c r="BK231" s="307"/>
      <c r="BL231" s="307"/>
      <c r="BM231" s="307"/>
      <c r="BN231" s="307"/>
      <c r="BO231" s="307"/>
      <c r="BP231" s="307"/>
      <c r="BQ231" s="307"/>
      <c r="BR231" s="307"/>
      <c r="BS231" s="307"/>
      <c r="BT231" s="307"/>
      <c r="BU231" s="307"/>
      <c r="BV231" s="307"/>
      <c r="BW231" s="307"/>
      <c r="BX231" s="307"/>
      <c r="BY231" s="307"/>
      <c r="BZ231" s="307"/>
      <c r="CA231" s="307"/>
      <c r="CB231" s="307"/>
      <c r="CC231" s="307"/>
      <c r="CD231" s="307"/>
      <c r="CE231" s="307"/>
      <c r="CF231" s="307"/>
      <c r="CG231" s="307"/>
      <c r="CH231" s="307"/>
      <c r="CI231" s="307"/>
      <c r="CJ231" s="307"/>
      <c r="CK231" s="307"/>
      <c r="CL231" s="307"/>
      <c r="CM231" s="307"/>
      <c r="CN231" s="307"/>
      <c r="CO231" s="307"/>
      <c r="CP231" s="307"/>
      <c r="CQ231" s="307"/>
      <c r="CR231" s="307"/>
      <c r="CS231" s="307"/>
      <c r="CT231" s="307"/>
      <c r="CU231" s="307"/>
      <c r="CV231" s="307"/>
      <c r="CW231" s="307"/>
      <c r="CX231" s="307"/>
      <c r="CY231" s="307"/>
      <c r="CZ231" s="307"/>
      <c r="DA231" s="307"/>
      <c r="DB231" s="307"/>
      <c r="DC231" s="307"/>
      <c r="DD231" s="307"/>
      <c r="DE231" s="307"/>
      <c r="DF231" s="307"/>
      <c r="DG231" s="307"/>
      <c r="DH231" s="307"/>
      <c r="DI231" s="307"/>
      <c r="DJ231" s="307"/>
      <c r="DK231" s="307"/>
      <c r="DL231" s="307"/>
      <c r="DM231" s="307"/>
      <c r="DN231" s="307"/>
      <c r="DO231" s="307"/>
      <c r="DP231" s="307"/>
      <c r="DQ231" s="307"/>
      <c r="DR231" s="307"/>
      <c r="DS231" s="307"/>
      <c r="DT231" s="307"/>
      <c r="DU231" s="307"/>
      <c r="DV231" s="307"/>
      <c r="DW231" s="307"/>
      <c r="DX231" s="307"/>
      <c r="DY231" s="307"/>
      <c r="DZ231" s="307"/>
      <c r="EA231" s="307"/>
      <c r="EB231" s="307"/>
      <c r="EC231" s="307"/>
      <c r="ED231" s="307"/>
      <c r="EE231" s="307"/>
      <c r="EF231" s="307"/>
      <c r="EG231" s="307"/>
      <c r="EH231" s="307"/>
      <c r="EI231" s="307"/>
      <c r="EJ231" s="307"/>
      <c r="EK231" s="307"/>
      <c r="EL231" s="307"/>
      <c r="EM231" s="307"/>
      <c r="EN231" s="307"/>
      <c r="EO231" s="307"/>
      <c r="EP231" s="307"/>
      <c r="EQ231" s="307"/>
      <c r="ER231" s="307"/>
      <c r="ES231" s="307"/>
      <c r="ET231" s="307"/>
      <c r="EU231" s="307"/>
      <c r="EV231" s="307"/>
      <c r="EW231" s="307"/>
      <c r="EX231" s="307"/>
      <c r="EY231" s="307"/>
      <c r="EZ231" s="307"/>
      <c r="FA231" s="307"/>
      <c r="FB231" s="307"/>
      <c r="FC231" s="307"/>
      <c r="FD231" s="307"/>
      <c r="FE231" s="307"/>
      <c r="FF231" s="307"/>
      <c r="FG231" s="307"/>
      <c r="FH231" s="307"/>
      <c r="FI231" s="307"/>
      <c r="FJ231" s="307"/>
      <c r="FK231" s="307"/>
      <c r="FL231" s="307"/>
      <c r="FM231" s="307"/>
      <c r="FN231" s="307"/>
      <c r="FO231" s="307"/>
      <c r="FP231" s="307"/>
      <c r="FQ231" s="307"/>
      <c r="FR231" s="307"/>
      <c r="FS231" s="307"/>
      <c r="FT231" s="307"/>
      <c r="FU231" s="307"/>
      <c r="FV231" s="307"/>
      <c r="FW231" s="307"/>
      <c r="FX231" s="307"/>
      <c r="FY231" s="307"/>
      <c r="FZ231" s="307"/>
      <c r="GA231" s="307"/>
      <c r="GB231" s="307"/>
      <c r="GC231" s="307"/>
      <c r="GD231" s="307"/>
      <c r="GE231" s="307"/>
      <c r="GF231" s="307"/>
    </row>
    <row r="232" spans="7:188" x14ac:dyDescent="0.25">
      <c r="G232" s="256"/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56"/>
      <c r="T232" s="256"/>
      <c r="U232" s="256"/>
      <c r="V232" s="256"/>
      <c r="W232" s="256"/>
      <c r="X232" s="256"/>
      <c r="Y232" s="256"/>
      <c r="Z232" s="256"/>
      <c r="AA232" s="256"/>
      <c r="AB232" s="256"/>
      <c r="AC232" s="256"/>
      <c r="AD232" s="256"/>
      <c r="AE232" s="256"/>
      <c r="AF232" s="256"/>
      <c r="AG232" s="256"/>
      <c r="AH232" s="256"/>
      <c r="AI232" s="256"/>
      <c r="AJ232" s="256"/>
      <c r="AK232" s="256"/>
      <c r="AL232" s="256"/>
      <c r="AM232" s="256"/>
      <c r="AN232" s="256"/>
      <c r="AO232" s="256"/>
      <c r="AP232" s="256"/>
      <c r="AQ232" s="256"/>
      <c r="AR232" s="256"/>
      <c r="AS232" s="256"/>
      <c r="AT232" s="256"/>
      <c r="AU232" s="256"/>
      <c r="AV232" s="256"/>
      <c r="AW232" s="256"/>
      <c r="AX232" s="256"/>
      <c r="AY232" s="256"/>
      <c r="AZ232" s="256"/>
      <c r="BA232" s="256"/>
      <c r="BB232" s="256"/>
      <c r="BC232" s="256"/>
      <c r="BD232" s="256"/>
      <c r="BE232" s="256"/>
      <c r="BF232" s="256"/>
      <c r="BG232" s="256"/>
      <c r="BH232" s="256"/>
      <c r="BI232" s="256"/>
      <c r="BJ232" s="256"/>
      <c r="BK232" s="256"/>
      <c r="BL232" s="256"/>
      <c r="BM232" s="256"/>
      <c r="BN232" s="256"/>
      <c r="BO232" s="256"/>
      <c r="BP232" s="256"/>
      <c r="BQ232" s="256"/>
      <c r="BR232" s="256"/>
      <c r="BS232" s="256"/>
      <c r="BT232" s="256"/>
      <c r="BU232" s="256"/>
      <c r="BV232" s="256"/>
      <c r="BW232" s="256"/>
      <c r="BX232" s="256"/>
      <c r="BY232" s="256"/>
      <c r="BZ232" s="256"/>
      <c r="CA232" s="256"/>
      <c r="CB232" s="256"/>
      <c r="CC232" s="256"/>
      <c r="CD232" s="256"/>
      <c r="CE232" s="256"/>
      <c r="CF232" s="256"/>
      <c r="CG232" s="256"/>
      <c r="CH232" s="256"/>
      <c r="CI232" s="256"/>
      <c r="CJ232" s="256"/>
      <c r="CK232" s="256"/>
      <c r="CL232" s="256"/>
      <c r="CM232" s="256"/>
      <c r="CN232" s="256"/>
      <c r="CO232" s="256"/>
      <c r="CP232" s="256"/>
      <c r="CQ232" s="256"/>
      <c r="CR232" s="256"/>
      <c r="CS232" s="256"/>
      <c r="CT232" s="256"/>
      <c r="CU232" s="256"/>
      <c r="CV232" s="256"/>
      <c r="CW232" s="256"/>
      <c r="CX232" s="256"/>
      <c r="CY232" s="256"/>
      <c r="CZ232" s="256"/>
      <c r="DA232" s="256"/>
      <c r="DB232" s="256"/>
      <c r="DC232" s="256"/>
      <c r="DD232" s="256"/>
      <c r="DE232" s="256"/>
      <c r="DF232" s="256"/>
      <c r="DG232" s="256"/>
      <c r="DH232" s="256"/>
      <c r="DI232" s="256"/>
      <c r="DJ232" s="256"/>
      <c r="DK232" s="256"/>
      <c r="DL232" s="256"/>
      <c r="DM232" s="256"/>
      <c r="DN232" s="256"/>
      <c r="DO232" s="256"/>
      <c r="DP232" s="256"/>
      <c r="DQ232" s="256"/>
      <c r="DR232" s="256"/>
      <c r="DS232" s="256"/>
      <c r="DT232" s="256"/>
      <c r="DU232" s="256"/>
      <c r="DV232" s="256"/>
      <c r="DW232" s="256"/>
      <c r="DX232" s="256"/>
      <c r="DY232" s="256"/>
      <c r="DZ232" s="256"/>
      <c r="EA232" s="256"/>
      <c r="EB232" s="256"/>
      <c r="EC232" s="256"/>
      <c r="ED232" s="256"/>
      <c r="EE232" s="256"/>
      <c r="EF232" s="256"/>
      <c r="EG232" s="256"/>
      <c r="EH232" s="256"/>
      <c r="EI232" s="256"/>
      <c r="EJ232" s="256"/>
      <c r="EK232" s="256"/>
      <c r="EL232" s="256"/>
      <c r="EM232" s="256"/>
      <c r="EN232" s="256"/>
      <c r="EO232" s="256"/>
      <c r="EP232" s="256"/>
      <c r="EQ232" s="256"/>
      <c r="ER232" s="256"/>
      <c r="ES232" s="256"/>
      <c r="ET232" s="256"/>
      <c r="EU232" s="256"/>
      <c r="EV232" s="256"/>
      <c r="EW232" s="256"/>
      <c r="EX232" s="256"/>
      <c r="EY232" s="256"/>
      <c r="EZ232" s="256"/>
      <c r="FA232" s="256"/>
      <c r="FB232" s="256"/>
      <c r="FC232" s="256"/>
      <c r="FD232" s="256"/>
      <c r="FE232" s="256"/>
      <c r="FF232" s="256"/>
      <c r="FG232" s="256"/>
      <c r="FH232" s="256"/>
      <c r="FI232" s="256"/>
      <c r="FJ232" s="256"/>
      <c r="FK232" s="256"/>
      <c r="FL232" s="256"/>
      <c r="FM232" s="256"/>
      <c r="FN232" s="256"/>
      <c r="FO232" s="256"/>
      <c r="FP232" s="256"/>
      <c r="FQ232" s="256"/>
      <c r="FR232" s="256"/>
      <c r="FS232" s="256"/>
      <c r="FT232" s="256"/>
      <c r="FU232" s="256"/>
      <c r="FV232" s="256"/>
      <c r="FW232" s="256"/>
      <c r="FX232" s="256"/>
      <c r="FY232" s="256"/>
      <c r="FZ232" s="256"/>
      <c r="GA232" s="256"/>
      <c r="GB232" s="256"/>
      <c r="GC232" s="256"/>
      <c r="GD232" s="256"/>
      <c r="GE232" s="256"/>
      <c r="GF232" s="256"/>
    </row>
    <row r="233" spans="7:188" x14ac:dyDescent="0.25">
      <c r="G233" s="307"/>
      <c r="H233" s="307"/>
      <c r="I233" s="307"/>
      <c r="J233" s="307"/>
      <c r="K233" s="307"/>
      <c r="L233" s="307"/>
      <c r="M233" s="307"/>
      <c r="N233" s="307"/>
      <c r="O233" s="307"/>
      <c r="P233" s="307"/>
      <c r="Q233" s="307"/>
      <c r="R233" s="307"/>
      <c r="S233" s="307"/>
      <c r="T233" s="307"/>
      <c r="U233" s="307"/>
      <c r="V233" s="307"/>
      <c r="W233" s="307"/>
      <c r="X233" s="307"/>
      <c r="Y233" s="307"/>
      <c r="Z233" s="307"/>
      <c r="AA233" s="307"/>
      <c r="AB233" s="307"/>
      <c r="AC233" s="307"/>
      <c r="AD233" s="307"/>
      <c r="AE233" s="307"/>
      <c r="AF233" s="307"/>
      <c r="AG233" s="307"/>
      <c r="AH233" s="307"/>
      <c r="AI233" s="307"/>
      <c r="AJ233" s="307"/>
      <c r="AK233" s="307"/>
      <c r="AL233" s="307"/>
      <c r="AM233" s="307"/>
      <c r="AN233" s="307"/>
      <c r="AO233" s="307"/>
      <c r="AP233" s="307"/>
      <c r="AQ233" s="307"/>
      <c r="AR233" s="307"/>
      <c r="AS233" s="307"/>
      <c r="AT233" s="307"/>
      <c r="AU233" s="307"/>
      <c r="AV233" s="307"/>
      <c r="AW233" s="307"/>
      <c r="AX233" s="307"/>
      <c r="AY233" s="307"/>
      <c r="AZ233" s="307"/>
      <c r="BA233" s="307"/>
      <c r="BB233" s="307"/>
      <c r="BC233" s="307"/>
      <c r="BD233" s="307"/>
      <c r="BE233" s="307"/>
      <c r="BF233" s="307"/>
      <c r="BG233" s="307"/>
      <c r="BH233" s="307"/>
      <c r="BI233" s="307"/>
      <c r="BJ233" s="307"/>
      <c r="BK233" s="307"/>
      <c r="BL233" s="307"/>
      <c r="BM233" s="307"/>
      <c r="BN233" s="307"/>
      <c r="BO233" s="307"/>
      <c r="BP233" s="307"/>
      <c r="BQ233" s="307"/>
      <c r="BR233" s="307"/>
      <c r="BS233" s="307"/>
      <c r="BT233" s="307"/>
      <c r="BU233" s="307"/>
      <c r="BV233" s="307"/>
      <c r="BW233" s="307"/>
      <c r="BX233" s="307"/>
      <c r="BY233" s="307"/>
      <c r="BZ233" s="307"/>
      <c r="CA233" s="307"/>
      <c r="CB233" s="307"/>
      <c r="CC233" s="307"/>
      <c r="CD233" s="307"/>
      <c r="CE233" s="307"/>
      <c r="CF233" s="307"/>
      <c r="CG233" s="307"/>
      <c r="CH233" s="307"/>
      <c r="CI233" s="307"/>
      <c r="CJ233" s="307"/>
      <c r="CK233" s="307"/>
      <c r="CL233" s="307"/>
      <c r="CM233" s="307"/>
      <c r="CN233" s="307"/>
      <c r="CO233" s="307"/>
      <c r="CP233" s="307"/>
      <c r="CQ233" s="307"/>
      <c r="CR233" s="307"/>
      <c r="CS233" s="307"/>
      <c r="CT233" s="307"/>
      <c r="CU233" s="307"/>
      <c r="CV233" s="307"/>
      <c r="CW233" s="307"/>
      <c r="CX233" s="307"/>
      <c r="CY233" s="307"/>
      <c r="CZ233" s="307"/>
      <c r="DA233" s="307"/>
      <c r="DB233" s="307"/>
      <c r="DC233" s="307"/>
      <c r="DD233" s="307"/>
      <c r="DE233" s="307"/>
      <c r="DF233" s="307"/>
      <c r="DG233" s="307"/>
      <c r="DH233" s="307"/>
      <c r="DI233" s="307"/>
      <c r="DJ233" s="307"/>
      <c r="DK233" s="307"/>
      <c r="DL233" s="307"/>
      <c r="DM233" s="307"/>
      <c r="DN233" s="307"/>
      <c r="DO233" s="307"/>
      <c r="DP233" s="307"/>
      <c r="DQ233" s="307"/>
      <c r="DR233" s="307"/>
      <c r="DS233" s="307"/>
      <c r="DT233" s="307"/>
      <c r="DU233" s="307"/>
      <c r="DV233" s="307"/>
      <c r="DW233" s="307"/>
      <c r="DX233" s="307"/>
      <c r="DY233" s="307"/>
      <c r="DZ233" s="307"/>
      <c r="EA233" s="307"/>
      <c r="EB233" s="307"/>
      <c r="EC233" s="307"/>
      <c r="ED233" s="307"/>
      <c r="EE233" s="307"/>
      <c r="EF233" s="307"/>
      <c r="EG233" s="307"/>
      <c r="EH233" s="307"/>
      <c r="EI233" s="307"/>
      <c r="EJ233" s="307"/>
      <c r="EK233" s="307"/>
      <c r="EL233" s="307"/>
      <c r="EM233" s="307"/>
      <c r="EN233" s="307"/>
      <c r="EO233" s="307"/>
      <c r="EP233" s="307"/>
      <c r="EQ233" s="307"/>
      <c r="ER233" s="307"/>
      <c r="ES233" s="307"/>
      <c r="ET233" s="307"/>
      <c r="EU233" s="307"/>
      <c r="EV233" s="307"/>
      <c r="EW233" s="307"/>
      <c r="EX233" s="307"/>
      <c r="EY233" s="307"/>
      <c r="EZ233" s="307"/>
      <c r="FA233" s="307"/>
      <c r="FB233" s="307"/>
      <c r="FC233" s="307"/>
      <c r="FD233" s="307"/>
      <c r="FE233" s="307"/>
      <c r="FF233" s="307"/>
      <c r="FG233" s="307"/>
      <c r="FH233" s="307"/>
      <c r="FI233" s="307"/>
      <c r="FJ233" s="307"/>
      <c r="FK233" s="307"/>
      <c r="FL233" s="307"/>
      <c r="FM233" s="307"/>
      <c r="FN233" s="307"/>
      <c r="FO233" s="307"/>
      <c r="FP233" s="307"/>
      <c r="FQ233" s="307"/>
      <c r="FR233" s="307"/>
      <c r="FS233" s="307"/>
      <c r="FT233" s="307"/>
      <c r="FU233" s="307"/>
      <c r="FV233" s="307"/>
      <c r="FW233" s="307"/>
      <c r="FX233" s="307"/>
      <c r="FY233" s="307"/>
      <c r="FZ233" s="307"/>
      <c r="GA233" s="307"/>
      <c r="GB233" s="307"/>
      <c r="GC233" s="307"/>
      <c r="GD233" s="307"/>
      <c r="GE233" s="307"/>
      <c r="GF233" s="307"/>
    </row>
    <row r="234" spans="7:188" x14ac:dyDescent="0.25"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6"/>
      <c r="AA234" s="256"/>
      <c r="AB234" s="256"/>
      <c r="AC234" s="256"/>
      <c r="AD234" s="256"/>
      <c r="AE234" s="256"/>
      <c r="AF234" s="256"/>
      <c r="AG234" s="256"/>
      <c r="AH234" s="256"/>
      <c r="AI234" s="256"/>
      <c r="AJ234" s="256"/>
      <c r="AK234" s="256"/>
      <c r="AL234" s="256"/>
      <c r="AM234" s="256"/>
      <c r="AN234" s="256"/>
      <c r="AO234" s="256"/>
      <c r="AP234" s="256"/>
      <c r="AQ234" s="256"/>
      <c r="AR234" s="256"/>
      <c r="AS234" s="256"/>
      <c r="AT234" s="256"/>
      <c r="AU234" s="256"/>
      <c r="AV234" s="256"/>
      <c r="AW234" s="256"/>
      <c r="AX234" s="256"/>
      <c r="AY234" s="256"/>
      <c r="AZ234" s="256"/>
      <c r="BA234" s="256"/>
      <c r="BB234" s="256"/>
      <c r="BC234" s="256"/>
      <c r="BD234" s="256"/>
      <c r="BE234" s="256"/>
      <c r="BF234" s="256"/>
      <c r="BG234" s="256"/>
      <c r="BH234" s="256"/>
      <c r="BI234" s="256"/>
      <c r="BJ234" s="256"/>
      <c r="BK234" s="256"/>
      <c r="BL234" s="256"/>
      <c r="BM234" s="256"/>
      <c r="BN234" s="256"/>
      <c r="BO234" s="256"/>
      <c r="BP234" s="256"/>
      <c r="BQ234" s="256"/>
      <c r="BR234" s="256"/>
      <c r="BS234" s="256"/>
      <c r="BT234" s="256"/>
      <c r="BU234" s="256"/>
      <c r="BV234" s="256"/>
      <c r="BW234" s="256"/>
      <c r="BX234" s="256"/>
      <c r="BY234" s="256"/>
      <c r="BZ234" s="256"/>
      <c r="CA234" s="256"/>
      <c r="CB234" s="256"/>
      <c r="CC234" s="256"/>
      <c r="CD234" s="256"/>
      <c r="CE234" s="256"/>
      <c r="CF234" s="256"/>
      <c r="CG234" s="256"/>
      <c r="CH234" s="256"/>
      <c r="CI234" s="256"/>
      <c r="CJ234" s="256"/>
      <c r="CK234" s="256"/>
      <c r="CL234" s="256"/>
      <c r="CM234" s="256"/>
      <c r="CN234" s="256"/>
      <c r="CO234" s="256"/>
      <c r="CP234" s="256"/>
      <c r="CQ234" s="256"/>
      <c r="CR234" s="256"/>
      <c r="CS234" s="256"/>
      <c r="CT234" s="256"/>
      <c r="CU234" s="256"/>
      <c r="CV234" s="256"/>
      <c r="CW234" s="256"/>
      <c r="CX234" s="256"/>
      <c r="CY234" s="256"/>
      <c r="CZ234" s="256"/>
      <c r="DA234" s="256"/>
      <c r="DB234" s="256"/>
      <c r="DC234" s="256"/>
      <c r="DD234" s="256"/>
      <c r="DE234" s="256"/>
      <c r="DF234" s="256"/>
      <c r="DG234" s="256"/>
      <c r="DH234" s="256"/>
      <c r="DI234" s="256"/>
      <c r="DJ234" s="256"/>
      <c r="DK234" s="256"/>
      <c r="DL234" s="256"/>
      <c r="DM234" s="256"/>
      <c r="DN234" s="256"/>
      <c r="DO234" s="256"/>
      <c r="DP234" s="256"/>
      <c r="DQ234" s="256"/>
      <c r="DR234" s="256"/>
      <c r="DS234" s="256"/>
      <c r="DT234" s="256"/>
      <c r="DU234" s="256"/>
      <c r="DV234" s="256"/>
      <c r="DW234" s="256"/>
      <c r="DX234" s="256"/>
      <c r="DY234" s="256"/>
      <c r="DZ234" s="256"/>
      <c r="EA234" s="256"/>
      <c r="EB234" s="256"/>
      <c r="EC234" s="256"/>
      <c r="ED234" s="256"/>
      <c r="EE234" s="256"/>
      <c r="EF234" s="256"/>
      <c r="EG234" s="256"/>
      <c r="EH234" s="256"/>
      <c r="EI234" s="256"/>
      <c r="EJ234" s="256"/>
      <c r="EK234" s="256"/>
      <c r="EL234" s="256"/>
      <c r="EM234" s="256"/>
      <c r="EN234" s="256"/>
      <c r="EO234" s="256"/>
      <c r="EP234" s="256"/>
      <c r="EQ234" s="256"/>
      <c r="ER234" s="256"/>
      <c r="ES234" s="256"/>
      <c r="ET234" s="256"/>
      <c r="EU234" s="256"/>
      <c r="EV234" s="256"/>
      <c r="EW234" s="256"/>
      <c r="EX234" s="256"/>
      <c r="EY234" s="256"/>
      <c r="EZ234" s="256"/>
      <c r="FA234" s="256"/>
      <c r="FB234" s="256"/>
      <c r="FC234" s="256"/>
      <c r="FD234" s="256"/>
      <c r="FE234" s="256"/>
      <c r="FF234" s="256"/>
      <c r="FG234" s="256"/>
      <c r="FH234" s="256"/>
      <c r="FI234" s="256"/>
      <c r="FJ234" s="256"/>
      <c r="FK234" s="256"/>
      <c r="FL234" s="256"/>
      <c r="FM234" s="256"/>
      <c r="FN234" s="256"/>
      <c r="FO234" s="256"/>
      <c r="FP234" s="256"/>
      <c r="FQ234" s="256"/>
      <c r="FR234" s="256"/>
      <c r="FS234" s="256"/>
      <c r="FT234" s="256"/>
      <c r="FU234" s="256"/>
      <c r="FV234" s="256"/>
      <c r="FW234" s="256"/>
      <c r="FX234" s="256"/>
      <c r="FY234" s="256"/>
      <c r="FZ234" s="256"/>
      <c r="GA234" s="256"/>
      <c r="GB234" s="256"/>
      <c r="GC234" s="256"/>
      <c r="GD234" s="256"/>
      <c r="GE234" s="256"/>
      <c r="GF234" s="256"/>
    </row>
    <row r="235" spans="7:188" x14ac:dyDescent="0.25">
      <c r="G235" s="307"/>
      <c r="H235" s="307"/>
      <c r="I235" s="307"/>
      <c r="J235" s="307"/>
      <c r="K235" s="307"/>
      <c r="L235" s="307"/>
      <c r="M235" s="307"/>
      <c r="N235" s="307"/>
      <c r="O235" s="307"/>
      <c r="P235" s="307"/>
      <c r="Q235" s="307"/>
      <c r="R235" s="307"/>
      <c r="S235" s="307"/>
      <c r="T235" s="307"/>
      <c r="U235" s="307"/>
      <c r="V235" s="307"/>
      <c r="W235" s="307"/>
      <c r="X235" s="307"/>
      <c r="Y235" s="307"/>
      <c r="Z235" s="307"/>
      <c r="AA235" s="307"/>
      <c r="AB235" s="307"/>
      <c r="AC235" s="307"/>
      <c r="AD235" s="307"/>
      <c r="AE235" s="307"/>
      <c r="AF235" s="307"/>
      <c r="AG235" s="307"/>
      <c r="AH235" s="307"/>
      <c r="AI235" s="307"/>
      <c r="AJ235" s="307"/>
      <c r="AK235" s="307"/>
      <c r="AL235" s="307"/>
      <c r="AM235" s="307"/>
      <c r="AN235" s="307"/>
      <c r="AO235" s="307"/>
      <c r="AP235" s="307"/>
      <c r="AQ235" s="307"/>
      <c r="AR235" s="307"/>
      <c r="AS235" s="307"/>
      <c r="AT235" s="307"/>
      <c r="AU235" s="307"/>
      <c r="AV235" s="307"/>
      <c r="AW235" s="307"/>
      <c r="AX235" s="307"/>
      <c r="AY235" s="307"/>
      <c r="AZ235" s="307"/>
      <c r="BA235" s="307"/>
      <c r="BB235" s="307"/>
      <c r="BC235" s="307"/>
      <c r="BD235" s="307"/>
      <c r="BE235" s="307"/>
      <c r="BF235" s="307"/>
      <c r="BG235" s="307"/>
      <c r="BH235" s="307"/>
      <c r="BI235" s="307"/>
      <c r="BJ235" s="307"/>
      <c r="BK235" s="307"/>
      <c r="BL235" s="307"/>
      <c r="BM235" s="307"/>
      <c r="BN235" s="307"/>
      <c r="BO235" s="307"/>
      <c r="BP235" s="307"/>
      <c r="BQ235" s="307"/>
      <c r="BR235" s="307"/>
      <c r="BS235" s="307"/>
      <c r="BT235" s="307"/>
      <c r="BU235" s="307"/>
      <c r="BV235" s="307"/>
      <c r="BW235" s="307"/>
      <c r="BX235" s="307"/>
      <c r="BY235" s="307"/>
      <c r="BZ235" s="307"/>
      <c r="CA235" s="307"/>
      <c r="CB235" s="307"/>
      <c r="CC235" s="307"/>
      <c r="CD235" s="307"/>
      <c r="CE235" s="307"/>
      <c r="CF235" s="307"/>
      <c r="CG235" s="307"/>
      <c r="CH235" s="307"/>
      <c r="CI235" s="307"/>
      <c r="CJ235" s="307"/>
      <c r="CK235" s="307"/>
      <c r="CL235" s="307"/>
      <c r="CM235" s="307"/>
      <c r="CN235" s="307"/>
      <c r="CO235" s="307"/>
      <c r="CP235" s="307"/>
      <c r="CQ235" s="307"/>
      <c r="CR235" s="307"/>
      <c r="CS235" s="307"/>
      <c r="CT235" s="307"/>
      <c r="CU235" s="307"/>
      <c r="CV235" s="307"/>
      <c r="CW235" s="307"/>
      <c r="CX235" s="307"/>
      <c r="CY235" s="307"/>
      <c r="CZ235" s="307"/>
      <c r="DA235" s="307"/>
      <c r="DB235" s="307"/>
      <c r="DC235" s="307"/>
      <c r="DD235" s="307"/>
      <c r="DE235" s="307"/>
      <c r="DF235" s="307"/>
      <c r="DG235" s="307"/>
      <c r="DH235" s="307"/>
      <c r="DI235" s="307"/>
      <c r="DJ235" s="307"/>
      <c r="DK235" s="307"/>
      <c r="DL235" s="307"/>
      <c r="DM235" s="307"/>
      <c r="DN235" s="307"/>
      <c r="DO235" s="307"/>
      <c r="DP235" s="307"/>
      <c r="DQ235" s="307"/>
      <c r="DR235" s="307"/>
      <c r="DS235" s="307"/>
      <c r="DT235" s="307"/>
      <c r="DU235" s="307"/>
      <c r="DV235" s="307"/>
      <c r="DW235" s="307"/>
      <c r="DX235" s="307"/>
      <c r="DY235" s="307"/>
      <c r="DZ235" s="307"/>
      <c r="EA235" s="307"/>
      <c r="EB235" s="307"/>
      <c r="EC235" s="307"/>
      <c r="ED235" s="307"/>
      <c r="EE235" s="307"/>
      <c r="EF235" s="307"/>
      <c r="EG235" s="307"/>
      <c r="EH235" s="307"/>
      <c r="EI235" s="307"/>
      <c r="EJ235" s="307"/>
      <c r="EK235" s="307"/>
      <c r="EL235" s="307"/>
      <c r="EM235" s="307"/>
      <c r="EN235" s="307"/>
      <c r="EO235" s="307"/>
      <c r="EP235" s="307"/>
      <c r="EQ235" s="307"/>
      <c r="ER235" s="307"/>
      <c r="ES235" s="307"/>
      <c r="ET235" s="307"/>
      <c r="EU235" s="307"/>
      <c r="EV235" s="307"/>
      <c r="EW235" s="307"/>
      <c r="EX235" s="307"/>
      <c r="EY235" s="307"/>
      <c r="EZ235" s="307"/>
      <c r="FA235" s="307"/>
      <c r="FB235" s="307"/>
      <c r="FC235" s="307"/>
      <c r="FD235" s="307"/>
      <c r="FE235" s="307"/>
      <c r="FF235" s="307"/>
      <c r="FG235" s="307"/>
      <c r="FH235" s="307"/>
      <c r="FI235" s="307"/>
      <c r="FJ235" s="307"/>
      <c r="FK235" s="307"/>
      <c r="FL235" s="307"/>
      <c r="FM235" s="307"/>
      <c r="FN235" s="307"/>
      <c r="FO235" s="307"/>
      <c r="FP235" s="307"/>
      <c r="FQ235" s="307"/>
      <c r="FR235" s="307"/>
      <c r="FS235" s="307"/>
      <c r="FT235" s="307"/>
      <c r="FU235" s="307"/>
      <c r="FV235" s="307"/>
      <c r="FW235" s="307"/>
      <c r="FX235" s="307"/>
      <c r="FY235" s="307"/>
      <c r="FZ235" s="307"/>
      <c r="GA235" s="307"/>
      <c r="GB235" s="307"/>
      <c r="GC235" s="307"/>
      <c r="GD235" s="307"/>
      <c r="GE235" s="307"/>
      <c r="GF235" s="307"/>
    </row>
    <row r="236" spans="7:188" x14ac:dyDescent="0.25">
      <c r="G236" s="256"/>
      <c r="H236" s="256"/>
      <c r="I236" s="256"/>
      <c r="J236" s="256"/>
      <c r="K236" s="256"/>
      <c r="L236" s="256"/>
      <c r="M236" s="256"/>
      <c r="N236" s="256"/>
      <c r="O236" s="256"/>
      <c r="P236" s="256"/>
      <c r="Q236" s="256"/>
      <c r="R236" s="256"/>
      <c r="S236" s="256"/>
      <c r="T236" s="256"/>
      <c r="U236" s="256"/>
      <c r="V236" s="256"/>
      <c r="W236" s="256"/>
      <c r="X236" s="256"/>
      <c r="Y236" s="256"/>
      <c r="Z236" s="256"/>
      <c r="AA236" s="256"/>
      <c r="AB236" s="256"/>
      <c r="AC236" s="256"/>
      <c r="AD236" s="256"/>
      <c r="AE236" s="256"/>
      <c r="AF236" s="256"/>
      <c r="AG236" s="256"/>
      <c r="AH236" s="256"/>
      <c r="AI236" s="256"/>
      <c r="AJ236" s="256"/>
      <c r="AK236" s="256"/>
      <c r="AL236" s="256"/>
      <c r="AM236" s="256"/>
      <c r="AN236" s="256"/>
      <c r="AO236" s="256"/>
      <c r="AP236" s="256"/>
      <c r="AQ236" s="256"/>
      <c r="AR236" s="256"/>
      <c r="AS236" s="256"/>
      <c r="AT236" s="256"/>
      <c r="AU236" s="256"/>
      <c r="AV236" s="256"/>
      <c r="AW236" s="256"/>
      <c r="AX236" s="256"/>
      <c r="AY236" s="256"/>
      <c r="AZ236" s="256"/>
      <c r="BA236" s="256"/>
      <c r="BB236" s="256"/>
      <c r="BC236" s="256"/>
      <c r="BD236" s="256"/>
      <c r="BE236" s="256"/>
      <c r="BF236" s="256"/>
      <c r="BG236" s="256"/>
      <c r="BH236" s="256"/>
      <c r="BI236" s="256"/>
      <c r="BJ236" s="256"/>
      <c r="BK236" s="256"/>
      <c r="BL236" s="256"/>
      <c r="BM236" s="256"/>
      <c r="BN236" s="256"/>
      <c r="BO236" s="256"/>
      <c r="BP236" s="256"/>
      <c r="BQ236" s="256"/>
      <c r="BR236" s="256"/>
      <c r="BS236" s="256"/>
      <c r="BT236" s="256"/>
      <c r="BU236" s="256"/>
      <c r="BV236" s="256"/>
      <c r="BW236" s="256"/>
      <c r="BX236" s="256"/>
      <c r="BY236" s="256"/>
      <c r="BZ236" s="256"/>
      <c r="CA236" s="256"/>
      <c r="CB236" s="256"/>
      <c r="CC236" s="256"/>
      <c r="CD236" s="256"/>
      <c r="CE236" s="256"/>
      <c r="CF236" s="256"/>
      <c r="CG236" s="256"/>
      <c r="CH236" s="256"/>
      <c r="CI236" s="256"/>
      <c r="CJ236" s="256"/>
      <c r="CK236" s="256"/>
      <c r="CL236" s="256"/>
      <c r="CM236" s="256"/>
      <c r="CN236" s="256"/>
      <c r="CO236" s="256"/>
      <c r="CP236" s="256"/>
      <c r="CQ236" s="256"/>
      <c r="CR236" s="256"/>
      <c r="CS236" s="256"/>
      <c r="CT236" s="256"/>
      <c r="CU236" s="256"/>
      <c r="CV236" s="256"/>
      <c r="CW236" s="256"/>
      <c r="CX236" s="256"/>
      <c r="CY236" s="256"/>
      <c r="CZ236" s="256"/>
      <c r="DA236" s="256"/>
      <c r="DB236" s="256"/>
      <c r="DC236" s="256"/>
      <c r="DD236" s="256"/>
      <c r="DE236" s="256"/>
      <c r="DF236" s="256"/>
      <c r="DG236" s="256"/>
      <c r="DH236" s="256"/>
      <c r="DI236" s="256"/>
      <c r="DJ236" s="256"/>
      <c r="DK236" s="256"/>
      <c r="DL236" s="256"/>
      <c r="DM236" s="256"/>
      <c r="DN236" s="256"/>
      <c r="DO236" s="256"/>
      <c r="DP236" s="256"/>
      <c r="DQ236" s="256"/>
      <c r="DR236" s="256"/>
      <c r="DS236" s="256"/>
      <c r="DT236" s="256"/>
      <c r="DU236" s="256"/>
      <c r="DV236" s="256"/>
      <c r="DW236" s="256"/>
      <c r="DX236" s="256"/>
      <c r="DY236" s="256"/>
      <c r="DZ236" s="256"/>
      <c r="EA236" s="256"/>
      <c r="EB236" s="256"/>
      <c r="EC236" s="256"/>
      <c r="ED236" s="256"/>
      <c r="EE236" s="256"/>
      <c r="EF236" s="256"/>
      <c r="EG236" s="256"/>
      <c r="EH236" s="256"/>
      <c r="EI236" s="256"/>
      <c r="EJ236" s="256"/>
      <c r="EK236" s="256"/>
      <c r="EL236" s="256"/>
      <c r="EM236" s="256"/>
      <c r="EN236" s="256"/>
      <c r="EO236" s="256"/>
      <c r="EP236" s="256"/>
      <c r="EQ236" s="256"/>
      <c r="ER236" s="256"/>
      <c r="ES236" s="256"/>
      <c r="ET236" s="256"/>
      <c r="EU236" s="256"/>
      <c r="EV236" s="256"/>
      <c r="EW236" s="256"/>
      <c r="EX236" s="256"/>
      <c r="EY236" s="256"/>
      <c r="EZ236" s="256"/>
      <c r="FA236" s="256"/>
      <c r="FB236" s="256"/>
      <c r="FC236" s="256"/>
      <c r="FD236" s="256"/>
      <c r="FE236" s="256"/>
      <c r="FF236" s="256"/>
      <c r="FG236" s="256"/>
      <c r="FH236" s="256"/>
      <c r="FI236" s="256"/>
      <c r="FJ236" s="256"/>
      <c r="FK236" s="256"/>
      <c r="FL236" s="256"/>
      <c r="FM236" s="256"/>
      <c r="FN236" s="256"/>
      <c r="FO236" s="256"/>
      <c r="FP236" s="256"/>
      <c r="FQ236" s="256"/>
      <c r="FR236" s="256"/>
      <c r="FS236" s="256"/>
      <c r="FT236" s="256"/>
      <c r="FU236" s="256"/>
      <c r="FV236" s="256"/>
      <c r="FW236" s="256"/>
      <c r="FX236" s="256"/>
      <c r="FY236" s="256"/>
      <c r="FZ236" s="256"/>
      <c r="GA236" s="256"/>
      <c r="GB236" s="256"/>
      <c r="GC236" s="256"/>
      <c r="GD236" s="256"/>
      <c r="GE236" s="256"/>
      <c r="GF236" s="256"/>
    </row>
    <row r="237" spans="7:188" x14ac:dyDescent="0.25">
      <c r="G237" s="307"/>
      <c r="H237" s="307"/>
      <c r="I237" s="307"/>
      <c r="J237" s="307"/>
      <c r="K237" s="307"/>
      <c r="L237" s="307"/>
      <c r="M237" s="307"/>
      <c r="N237" s="307"/>
      <c r="O237" s="307"/>
      <c r="P237" s="307"/>
      <c r="Q237" s="307"/>
      <c r="R237" s="307"/>
      <c r="S237" s="307"/>
      <c r="T237" s="307"/>
      <c r="U237" s="307"/>
      <c r="V237" s="307"/>
      <c r="W237" s="307"/>
      <c r="X237" s="307"/>
      <c r="Y237" s="307"/>
      <c r="Z237" s="307"/>
      <c r="AA237" s="307"/>
      <c r="AB237" s="307"/>
      <c r="AC237" s="307"/>
      <c r="AD237" s="307"/>
      <c r="AE237" s="307"/>
      <c r="AF237" s="307"/>
      <c r="AG237" s="307"/>
      <c r="AH237" s="307"/>
      <c r="AI237" s="307"/>
      <c r="AJ237" s="307"/>
      <c r="AK237" s="307"/>
      <c r="AL237" s="307"/>
      <c r="AM237" s="307"/>
      <c r="AN237" s="307"/>
      <c r="AO237" s="307"/>
      <c r="AP237" s="307"/>
      <c r="AQ237" s="307"/>
      <c r="AR237" s="307"/>
      <c r="AS237" s="307"/>
      <c r="AT237" s="307"/>
      <c r="AU237" s="307"/>
      <c r="AV237" s="307"/>
      <c r="AW237" s="307"/>
      <c r="AX237" s="307"/>
      <c r="AY237" s="307"/>
      <c r="AZ237" s="307"/>
      <c r="BA237" s="307"/>
      <c r="BB237" s="307"/>
      <c r="BC237" s="307"/>
      <c r="BD237" s="307"/>
      <c r="BE237" s="307"/>
      <c r="BF237" s="307"/>
      <c r="BG237" s="307"/>
      <c r="BH237" s="307"/>
      <c r="BI237" s="307"/>
      <c r="BJ237" s="307"/>
      <c r="BK237" s="307"/>
      <c r="BL237" s="307"/>
      <c r="BM237" s="307"/>
      <c r="BN237" s="307"/>
      <c r="BO237" s="307"/>
      <c r="BP237" s="307"/>
      <c r="BQ237" s="307"/>
      <c r="BR237" s="307"/>
      <c r="BS237" s="307"/>
      <c r="BT237" s="307"/>
      <c r="BU237" s="307"/>
      <c r="BV237" s="307"/>
      <c r="BW237" s="307"/>
      <c r="BX237" s="307"/>
      <c r="BY237" s="307"/>
      <c r="BZ237" s="307"/>
      <c r="CA237" s="307"/>
      <c r="CB237" s="307"/>
      <c r="CC237" s="307"/>
      <c r="CD237" s="307"/>
      <c r="CE237" s="307"/>
      <c r="CF237" s="307"/>
      <c r="CG237" s="307"/>
      <c r="CH237" s="307"/>
      <c r="CI237" s="307"/>
      <c r="CJ237" s="307"/>
      <c r="CK237" s="307"/>
      <c r="CL237" s="307"/>
      <c r="CM237" s="307"/>
      <c r="CN237" s="307"/>
      <c r="CO237" s="307"/>
      <c r="CP237" s="307"/>
      <c r="CQ237" s="307"/>
      <c r="CR237" s="307"/>
      <c r="CS237" s="307"/>
      <c r="CT237" s="307"/>
      <c r="CU237" s="307"/>
      <c r="CV237" s="307"/>
      <c r="CW237" s="307"/>
      <c r="CX237" s="307"/>
      <c r="CY237" s="307"/>
      <c r="CZ237" s="307"/>
      <c r="DA237" s="307"/>
      <c r="DB237" s="307"/>
      <c r="DC237" s="307"/>
      <c r="DD237" s="307"/>
      <c r="DE237" s="307"/>
      <c r="DF237" s="307"/>
      <c r="DG237" s="307"/>
      <c r="DH237" s="307"/>
      <c r="DI237" s="307"/>
      <c r="DJ237" s="307"/>
      <c r="DK237" s="307"/>
      <c r="DL237" s="307"/>
      <c r="DM237" s="307"/>
      <c r="DN237" s="307"/>
      <c r="DO237" s="307"/>
      <c r="DP237" s="307"/>
      <c r="DQ237" s="307"/>
      <c r="DR237" s="307"/>
      <c r="DS237" s="307"/>
      <c r="DT237" s="307"/>
      <c r="DU237" s="307"/>
      <c r="DV237" s="307"/>
      <c r="DW237" s="307"/>
      <c r="DX237" s="307"/>
      <c r="DY237" s="307"/>
      <c r="DZ237" s="307"/>
      <c r="EA237" s="307"/>
      <c r="EB237" s="307"/>
      <c r="EC237" s="307"/>
      <c r="ED237" s="307"/>
      <c r="EE237" s="307"/>
      <c r="EF237" s="307"/>
      <c r="EG237" s="307"/>
      <c r="EH237" s="307"/>
      <c r="EI237" s="307"/>
      <c r="EJ237" s="307"/>
      <c r="EK237" s="307"/>
      <c r="EL237" s="307"/>
      <c r="EM237" s="307"/>
      <c r="EN237" s="307"/>
      <c r="EO237" s="307"/>
      <c r="EP237" s="307"/>
      <c r="EQ237" s="307"/>
      <c r="ER237" s="307"/>
      <c r="ES237" s="307"/>
      <c r="ET237" s="307"/>
      <c r="EU237" s="307"/>
      <c r="EV237" s="307"/>
      <c r="EW237" s="307"/>
      <c r="EX237" s="307"/>
      <c r="EY237" s="307"/>
      <c r="EZ237" s="307"/>
      <c r="FA237" s="307"/>
      <c r="FB237" s="307"/>
      <c r="FC237" s="307"/>
      <c r="FD237" s="307"/>
      <c r="FE237" s="307"/>
      <c r="FF237" s="307"/>
      <c r="FG237" s="307"/>
      <c r="FH237" s="307"/>
      <c r="FI237" s="307"/>
      <c r="FJ237" s="307"/>
      <c r="FK237" s="307"/>
      <c r="FL237" s="307"/>
      <c r="FM237" s="307"/>
      <c r="FN237" s="307"/>
      <c r="FO237" s="307"/>
      <c r="FP237" s="307"/>
      <c r="FQ237" s="307"/>
      <c r="FR237" s="307"/>
      <c r="FS237" s="307"/>
      <c r="FT237" s="307"/>
      <c r="FU237" s="307"/>
      <c r="FV237" s="307"/>
      <c r="FW237" s="307"/>
      <c r="FX237" s="307"/>
      <c r="FY237" s="307"/>
      <c r="FZ237" s="307"/>
      <c r="GA237" s="307"/>
      <c r="GB237" s="307"/>
      <c r="GC237" s="307"/>
      <c r="GD237" s="307"/>
      <c r="GE237" s="307"/>
      <c r="GF237" s="307"/>
    </row>
    <row r="238" spans="7:188" x14ac:dyDescent="0.25">
      <c r="G238" s="256"/>
      <c r="H238" s="256"/>
      <c r="I238" s="256"/>
      <c r="J238" s="256"/>
      <c r="K238" s="256"/>
      <c r="L238" s="256"/>
      <c r="M238" s="256"/>
      <c r="N238" s="256"/>
      <c r="O238" s="256"/>
      <c r="P238" s="256"/>
      <c r="Q238" s="256"/>
      <c r="R238" s="256"/>
      <c r="S238" s="256"/>
      <c r="T238" s="256"/>
      <c r="U238" s="256"/>
      <c r="V238" s="256"/>
      <c r="W238" s="256"/>
      <c r="X238" s="256"/>
      <c r="Y238" s="256"/>
      <c r="Z238" s="256"/>
      <c r="AA238" s="256"/>
      <c r="AB238" s="256"/>
      <c r="AC238" s="256"/>
      <c r="AD238" s="256"/>
      <c r="AE238" s="256"/>
      <c r="AF238" s="256"/>
      <c r="AG238" s="256"/>
      <c r="AH238" s="256"/>
      <c r="AI238" s="256"/>
      <c r="AJ238" s="256"/>
      <c r="AK238" s="256"/>
      <c r="AL238" s="256"/>
      <c r="AM238" s="256"/>
      <c r="AN238" s="256"/>
      <c r="AO238" s="256"/>
      <c r="AP238" s="256"/>
      <c r="AQ238" s="256"/>
      <c r="AR238" s="256"/>
      <c r="AS238" s="256"/>
      <c r="AT238" s="256"/>
      <c r="AU238" s="256"/>
      <c r="AV238" s="256"/>
      <c r="AW238" s="256"/>
      <c r="AX238" s="256"/>
      <c r="AY238" s="256"/>
      <c r="AZ238" s="256"/>
      <c r="BA238" s="256"/>
      <c r="BB238" s="256"/>
      <c r="BC238" s="256"/>
      <c r="BD238" s="256"/>
      <c r="BE238" s="256"/>
      <c r="BF238" s="256"/>
      <c r="BG238" s="256"/>
      <c r="BH238" s="256"/>
      <c r="BI238" s="256"/>
      <c r="BJ238" s="256"/>
      <c r="BK238" s="256"/>
      <c r="BL238" s="256"/>
      <c r="BM238" s="256"/>
      <c r="BN238" s="256"/>
      <c r="BO238" s="256"/>
      <c r="BP238" s="256"/>
      <c r="BQ238" s="256"/>
      <c r="BR238" s="256"/>
      <c r="BS238" s="256"/>
      <c r="BT238" s="256"/>
      <c r="BU238" s="256"/>
      <c r="BV238" s="256"/>
      <c r="BW238" s="256"/>
      <c r="BX238" s="256"/>
      <c r="BY238" s="256"/>
      <c r="BZ238" s="256"/>
      <c r="CA238" s="256"/>
      <c r="CB238" s="256"/>
      <c r="CC238" s="256"/>
      <c r="CD238" s="256"/>
      <c r="CE238" s="256"/>
      <c r="CF238" s="256"/>
      <c r="CG238" s="256"/>
      <c r="CH238" s="256"/>
      <c r="CI238" s="256"/>
      <c r="CJ238" s="256"/>
      <c r="CK238" s="256"/>
      <c r="CL238" s="256"/>
      <c r="CM238" s="256"/>
      <c r="CN238" s="256"/>
      <c r="CO238" s="256"/>
      <c r="CP238" s="256"/>
      <c r="CQ238" s="256"/>
      <c r="CR238" s="256"/>
      <c r="CS238" s="256"/>
      <c r="CT238" s="256"/>
      <c r="CU238" s="256"/>
      <c r="CV238" s="256"/>
      <c r="CW238" s="256"/>
      <c r="CX238" s="256"/>
      <c r="CY238" s="256"/>
      <c r="CZ238" s="256"/>
      <c r="DA238" s="256"/>
      <c r="DB238" s="256"/>
      <c r="DC238" s="256"/>
      <c r="DD238" s="256"/>
      <c r="DE238" s="256"/>
      <c r="DF238" s="256"/>
      <c r="DG238" s="256"/>
      <c r="DH238" s="256"/>
      <c r="DI238" s="256"/>
      <c r="DJ238" s="256"/>
      <c r="DK238" s="256"/>
      <c r="DL238" s="256"/>
      <c r="DM238" s="256"/>
      <c r="DN238" s="256"/>
      <c r="DO238" s="256"/>
      <c r="DP238" s="256"/>
      <c r="DQ238" s="256"/>
      <c r="DR238" s="256"/>
      <c r="DS238" s="256"/>
      <c r="DT238" s="256"/>
      <c r="DU238" s="256"/>
      <c r="DV238" s="256"/>
      <c r="DW238" s="256"/>
      <c r="DX238" s="256"/>
      <c r="DY238" s="256"/>
      <c r="DZ238" s="256"/>
      <c r="EA238" s="256"/>
      <c r="EB238" s="256"/>
      <c r="EC238" s="256"/>
      <c r="ED238" s="256"/>
      <c r="EE238" s="256"/>
      <c r="EF238" s="256"/>
      <c r="EG238" s="256"/>
      <c r="EH238" s="256"/>
      <c r="EI238" s="256"/>
      <c r="EJ238" s="256"/>
      <c r="EK238" s="256"/>
      <c r="EL238" s="256"/>
      <c r="EM238" s="256"/>
      <c r="EN238" s="256"/>
      <c r="EO238" s="256"/>
      <c r="EP238" s="256"/>
      <c r="EQ238" s="256"/>
      <c r="ER238" s="256"/>
      <c r="ES238" s="256"/>
      <c r="ET238" s="256"/>
      <c r="EU238" s="256"/>
      <c r="EV238" s="256"/>
      <c r="EW238" s="256"/>
      <c r="EX238" s="256"/>
      <c r="EY238" s="256"/>
      <c r="EZ238" s="256"/>
      <c r="FA238" s="256"/>
      <c r="FB238" s="256"/>
      <c r="FC238" s="256"/>
      <c r="FD238" s="256"/>
      <c r="FE238" s="256"/>
      <c r="FF238" s="256"/>
      <c r="FG238" s="256"/>
      <c r="FH238" s="256"/>
      <c r="FI238" s="256"/>
      <c r="FJ238" s="256"/>
      <c r="FK238" s="256"/>
      <c r="FL238" s="256"/>
      <c r="FM238" s="256"/>
      <c r="FN238" s="256"/>
      <c r="FO238" s="256"/>
      <c r="FP238" s="256"/>
      <c r="FQ238" s="256"/>
      <c r="FR238" s="256"/>
      <c r="FS238" s="256"/>
      <c r="FT238" s="256"/>
      <c r="FU238" s="256"/>
      <c r="FV238" s="256"/>
      <c r="FW238" s="256"/>
      <c r="FX238" s="256"/>
      <c r="FY238" s="256"/>
      <c r="FZ238" s="256"/>
      <c r="GA238" s="256"/>
      <c r="GB238" s="256"/>
      <c r="GC238" s="256"/>
      <c r="GD238" s="256"/>
      <c r="GE238" s="256"/>
      <c r="GF238" s="256"/>
    </row>
    <row r="239" spans="7:188" x14ac:dyDescent="0.25">
      <c r="G239" s="307"/>
      <c r="H239" s="307"/>
      <c r="I239" s="307"/>
      <c r="J239" s="307"/>
      <c r="K239" s="307"/>
      <c r="L239" s="307"/>
      <c r="M239" s="307"/>
      <c r="N239" s="307"/>
      <c r="O239" s="307"/>
      <c r="P239" s="307"/>
      <c r="Q239" s="307"/>
      <c r="R239" s="307"/>
      <c r="S239" s="307"/>
      <c r="T239" s="307"/>
      <c r="U239" s="307"/>
      <c r="V239" s="307"/>
      <c r="W239" s="307"/>
      <c r="X239" s="307"/>
      <c r="Y239" s="307"/>
      <c r="Z239" s="307"/>
      <c r="AA239" s="307"/>
      <c r="AB239" s="307"/>
      <c r="AC239" s="307"/>
      <c r="AD239" s="307"/>
      <c r="AE239" s="307"/>
      <c r="AF239" s="307"/>
      <c r="AG239" s="307"/>
      <c r="AH239" s="307"/>
      <c r="AI239" s="307"/>
      <c r="AJ239" s="307"/>
      <c r="AK239" s="307"/>
      <c r="AL239" s="307"/>
      <c r="AM239" s="307"/>
      <c r="AN239" s="307"/>
      <c r="AO239" s="307"/>
      <c r="AP239" s="307"/>
      <c r="AQ239" s="307"/>
      <c r="AR239" s="307"/>
      <c r="AS239" s="307"/>
      <c r="AT239" s="307"/>
      <c r="AU239" s="307"/>
      <c r="AV239" s="307"/>
      <c r="AW239" s="307"/>
      <c r="AX239" s="307"/>
      <c r="AY239" s="307"/>
      <c r="AZ239" s="307"/>
      <c r="BA239" s="307"/>
      <c r="BB239" s="307"/>
      <c r="BC239" s="307"/>
      <c r="BD239" s="307"/>
      <c r="BE239" s="307"/>
      <c r="BF239" s="307"/>
      <c r="BG239" s="307"/>
      <c r="BH239" s="307"/>
      <c r="BI239" s="307"/>
      <c r="BJ239" s="307"/>
      <c r="BK239" s="307"/>
      <c r="BL239" s="307"/>
      <c r="BM239" s="307"/>
      <c r="BN239" s="307"/>
      <c r="BO239" s="307"/>
      <c r="BP239" s="307"/>
      <c r="BQ239" s="307"/>
      <c r="BR239" s="307"/>
      <c r="BS239" s="307"/>
      <c r="BT239" s="307"/>
      <c r="BU239" s="307"/>
      <c r="BV239" s="307"/>
      <c r="BW239" s="307"/>
      <c r="BX239" s="307"/>
      <c r="BY239" s="307"/>
      <c r="BZ239" s="307"/>
      <c r="CA239" s="307"/>
      <c r="CB239" s="307"/>
      <c r="CC239" s="307"/>
      <c r="CD239" s="307"/>
      <c r="CE239" s="307"/>
      <c r="CF239" s="307"/>
      <c r="CG239" s="307"/>
      <c r="CH239" s="307"/>
      <c r="CI239" s="307"/>
      <c r="CJ239" s="307"/>
      <c r="CK239" s="307"/>
      <c r="CL239" s="307"/>
      <c r="CM239" s="307"/>
      <c r="CN239" s="307"/>
      <c r="CO239" s="307"/>
      <c r="CP239" s="307"/>
      <c r="CQ239" s="307"/>
      <c r="CR239" s="307"/>
      <c r="CS239" s="307"/>
      <c r="CT239" s="307"/>
      <c r="CU239" s="307"/>
      <c r="CV239" s="307"/>
      <c r="CW239" s="307"/>
      <c r="CX239" s="307"/>
      <c r="CY239" s="307"/>
      <c r="CZ239" s="307"/>
      <c r="DA239" s="307"/>
      <c r="DB239" s="307"/>
      <c r="DC239" s="307"/>
      <c r="DD239" s="307"/>
      <c r="DE239" s="307"/>
      <c r="DF239" s="307"/>
      <c r="DG239" s="307"/>
      <c r="DH239" s="307"/>
      <c r="DI239" s="307"/>
      <c r="DJ239" s="307"/>
      <c r="DK239" s="307"/>
      <c r="DL239" s="307"/>
      <c r="DM239" s="307"/>
      <c r="DN239" s="307"/>
      <c r="DO239" s="307"/>
      <c r="DP239" s="307"/>
      <c r="DQ239" s="307"/>
      <c r="DR239" s="307"/>
      <c r="DS239" s="307"/>
      <c r="DT239" s="307"/>
      <c r="DU239" s="307"/>
      <c r="DV239" s="307"/>
      <c r="DW239" s="307"/>
      <c r="DX239" s="307"/>
      <c r="DY239" s="307"/>
      <c r="DZ239" s="307"/>
      <c r="EA239" s="307"/>
      <c r="EB239" s="307"/>
      <c r="EC239" s="307"/>
      <c r="ED239" s="307"/>
      <c r="EE239" s="307"/>
      <c r="EF239" s="307"/>
      <c r="EG239" s="307"/>
      <c r="EH239" s="307"/>
      <c r="EI239" s="307"/>
      <c r="EJ239" s="307"/>
      <c r="EK239" s="307"/>
      <c r="EL239" s="307"/>
      <c r="EM239" s="307"/>
      <c r="EN239" s="307"/>
      <c r="EO239" s="307"/>
      <c r="EP239" s="307"/>
      <c r="EQ239" s="307"/>
      <c r="ER239" s="307"/>
      <c r="ES239" s="307"/>
      <c r="ET239" s="307"/>
      <c r="EU239" s="307"/>
      <c r="EV239" s="307"/>
      <c r="EW239" s="307"/>
      <c r="EX239" s="307"/>
      <c r="EY239" s="307"/>
      <c r="EZ239" s="307"/>
      <c r="FA239" s="307"/>
      <c r="FB239" s="307"/>
      <c r="FC239" s="307"/>
      <c r="FD239" s="307"/>
      <c r="FE239" s="307"/>
      <c r="FF239" s="307"/>
      <c r="FG239" s="307"/>
      <c r="FH239" s="307"/>
      <c r="FI239" s="307"/>
      <c r="FJ239" s="307"/>
      <c r="FK239" s="307"/>
      <c r="FL239" s="307"/>
      <c r="FM239" s="307"/>
      <c r="FN239" s="307"/>
      <c r="FO239" s="307"/>
      <c r="FP239" s="307"/>
      <c r="FQ239" s="307"/>
      <c r="FR239" s="307"/>
      <c r="FS239" s="307"/>
      <c r="FT239" s="307"/>
      <c r="FU239" s="307"/>
      <c r="FV239" s="307"/>
      <c r="FW239" s="307"/>
      <c r="FX239" s="307"/>
      <c r="FY239" s="307"/>
      <c r="FZ239" s="307"/>
      <c r="GA239" s="307"/>
      <c r="GB239" s="307"/>
      <c r="GC239" s="307"/>
      <c r="GD239" s="307"/>
      <c r="GE239" s="307"/>
      <c r="GF239" s="307"/>
    </row>
    <row r="240" spans="7:188" x14ac:dyDescent="0.25">
      <c r="G240" s="256"/>
      <c r="H240" s="256"/>
      <c r="I240" s="256"/>
      <c r="J240" s="256"/>
      <c r="K240" s="256"/>
      <c r="L240" s="256"/>
      <c r="M240" s="256"/>
      <c r="N240" s="256"/>
      <c r="O240" s="256"/>
      <c r="P240" s="256"/>
      <c r="Q240" s="256"/>
      <c r="R240" s="256"/>
      <c r="S240" s="256"/>
      <c r="T240" s="256"/>
      <c r="U240" s="256"/>
      <c r="V240" s="256"/>
      <c r="W240" s="256"/>
      <c r="X240" s="256"/>
      <c r="Y240" s="256"/>
      <c r="Z240" s="256"/>
      <c r="AA240" s="256"/>
      <c r="AB240" s="256"/>
      <c r="AC240" s="256"/>
      <c r="AD240" s="256"/>
      <c r="AE240" s="256"/>
      <c r="AF240" s="256"/>
      <c r="AG240" s="256"/>
      <c r="AH240" s="256"/>
      <c r="AI240" s="256"/>
      <c r="AJ240" s="256"/>
      <c r="AK240" s="256"/>
      <c r="AL240" s="256"/>
      <c r="AM240" s="256"/>
      <c r="AN240" s="256"/>
      <c r="AO240" s="256"/>
      <c r="AP240" s="256"/>
      <c r="AQ240" s="256"/>
      <c r="AR240" s="256"/>
      <c r="AS240" s="256"/>
      <c r="AT240" s="256"/>
      <c r="AU240" s="256"/>
      <c r="AV240" s="256"/>
      <c r="AW240" s="256"/>
      <c r="AX240" s="256"/>
      <c r="AY240" s="256"/>
      <c r="AZ240" s="256"/>
      <c r="BA240" s="256"/>
      <c r="BB240" s="256"/>
      <c r="BC240" s="256"/>
      <c r="BD240" s="256"/>
      <c r="BE240" s="256"/>
      <c r="BF240" s="256"/>
      <c r="BG240" s="256"/>
      <c r="BH240" s="256"/>
      <c r="BI240" s="256"/>
      <c r="BJ240" s="256"/>
      <c r="BK240" s="256"/>
      <c r="BL240" s="256"/>
      <c r="BM240" s="256"/>
      <c r="BN240" s="256"/>
      <c r="BO240" s="256"/>
      <c r="BP240" s="256"/>
      <c r="BQ240" s="256"/>
      <c r="BR240" s="256"/>
      <c r="BS240" s="256"/>
      <c r="BT240" s="256"/>
      <c r="BU240" s="256"/>
      <c r="BV240" s="256"/>
      <c r="BW240" s="256"/>
      <c r="BX240" s="256"/>
      <c r="BY240" s="256"/>
      <c r="BZ240" s="256"/>
      <c r="CA240" s="256"/>
      <c r="CB240" s="256"/>
      <c r="CC240" s="256"/>
      <c r="CD240" s="256"/>
      <c r="CE240" s="256"/>
      <c r="CF240" s="256"/>
      <c r="CG240" s="256"/>
      <c r="CH240" s="256"/>
      <c r="CI240" s="256"/>
      <c r="CJ240" s="256"/>
      <c r="CK240" s="256"/>
      <c r="CL240" s="256"/>
      <c r="CM240" s="256"/>
      <c r="CN240" s="256"/>
      <c r="CO240" s="256"/>
      <c r="CP240" s="256"/>
      <c r="CQ240" s="256"/>
      <c r="CR240" s="256"/>
      <c r="CS240" s="256"/>
      <c r="CT240" s="256"/>
      <c r="CU240" s="256"/>
      <c r="CV240" s="256"/>
      <c r="CW240" s="256"/>
      <c r="CX240" s="256"/>
      <c r="CY240" s="256"/>
      <c r="CZ240" s="256"/>
      <c r="DA240" s="256"/>
      <c r="DB240" s="256"/>
      <c r="DC240" s="256"/>
      <c r="DD240" s="256"/>
      <c r="DE240" s="256"/>
      <c r="DF240" s="256"/>
      <c r="DG240" s="256"/>
      <c r="DH240" s="256"/>
      <c r="DI240" s="256"/>
      <c r="DJ240" s="256"/>
      <c r="DK240" s="256"/>
      <c r="DL240" s="256"/>
      <c r="DM240" s="256"/>
      <c r="DN240" s="256"/>
      <c r="DO240" s="256"/>
      <c r="DP240" s="256"/>
      <c r="DQ240" s="256"/>
      <c r="DR240" s="256"/>
      <c r="DS240" s="256"/>
      <c r="DT240" s="256"/>
      <c r="DU240" s="256"/>
      <c r="DV240" s="256"/>
      <c r="DW240" s="256"/>
      <c r="DX240" s="256"/>
      <c r="DY240" s="256"/>
      <c r="DZ240" s="256"/>
      <c r="EA240" s="256"/>
      <c r="EB240" s="256"/>
      <c r="EC240" s="256"/>
      <c r="ED240" s="256"/>
      <c r="EE240" s="256"/>
      <c r="EF240" s="256"/>
      <c r="EG240" s="256"/>
      <c r="EH240" s="256"/>
      <c r="EI240" s="256"/>
      <c r="EJ240" s="256"/>
      <c r="EK240" s="256"/>
      <c r="EL240" s="256"/>
      <c r="EM240" s="256"/>
      <c r="EN240" s="256"/>
      <c r="EO240" s="256"/>
      <c r="EP240" s="256"/>
      <c r="EQ240" s="256"/>
      <c r="ER240" s="256"/>
      <c r="ES240" s="256"/>
      <c r="ET240" s="256"/>
      <c r="EU240" s="256"/>
      <c r="EV240" s="256"/>
      <c r="EW240" s="256"/>
      <c r="EX240" s="256"/>
      <c r="EY240" s="256"/>
      <c r="EZ240" s="256"/>
      <c r="FA240" s="256"/>
      <c r="FB240" s="256"/>
      <c r="FC240" s="256"/>
      <c r="FD240" s="256"/>
      <c r="FE240" s="256"/>
      <c r="FF240" s="256"/>
      <c r="FG240" s="256"/>
      <c r="FH240" s="256"/>
      <c r="FI240" s="256"/>
      <c r="FJ240" s="256"/>
      <c r="FK240" s="256"/>
      <c r="FL240" s="256"/>
      <c r="FM240" s="256"/>
      <c r="FN240" s="256"/>
      <c r="FO240" s="256"/>
      <c r="FP240" s="256"/>
      <c r="FQ240" s="256"/>
      <c r="FR240" s="256"/>
      <c r="FS240" s="256"/>
      <c r="FT240" s="256"/>
      <c r="FU240" s="256"/>
      <c r="FV240" s="256"/>
      <c r="FW240" s="256"/>
      <c r="FX240" s="256"/>
      <c r="FY240" s="256"/>
      <c r="FZ240" s="256"/>
      <c r="GA240" s="256"/>
      <c r="GB240" s="256"/>
      <c r="GC240" s="256"/>
      <c r="GD240" s="256"/>
      <c r="GE240" s="256"/>
      <c r="GF240" s="256"/>
    </row>
    <row r="241" spans="7:188" x14ac:dyDescent="0.25">
      <c r="G241" s="307"/>
      <c r="H241" s="307"/>
      <c r="I241" s="307"/>
      <c r="J241" s="307"/>
      <c r="K241" s="307"/>
      <c r="L241" s="307"/>
      <c r="M241" s="307"/>
      <c r="N241" s="307"/>
      <c r="O241" s="307"/>
      <c r="P241" s="307"/>
      <c r="Q241" s="307"/>
      <c r="R241" s="307"/>
      <c r="S241" s="307"/>
      <c r="T241" s="307"/>
      <c r="U241" s="307"/>
      <c r="V241" s="307"/>
      <c r="W241" s="307"/>
      <c r="X241" s="307"/>
      <c r="Y241" s="307"/>
      <c r="Z241" s="307"/>
      <c r="AA241" s="307"/>
      <c r="AB241" s="307"/>
      <c r="AC241" s="307"/>
      <c r="AD241" s="307"/>
      <c r="AE241" s="307"/>
      <c r="AF241" s="307"/>
      <c r="AG241" s="307"/>
      <c r="AH241" s="307"/>
      <c r="AI241" s="307"/>
      <c r="AJ241" s="307"/>
      <c r="AK241" s="307"/>
      <c r="AL241" s="307"/>
      <c r="AM241" s="307"/>
      <c r="AN241" s="307"/>
      <c r="AO241" s="307"/>
      <c r="AP241" s="307"/>
      <c r="AQ241" s="307"/>
      <c r="AR241" s="307"/>
      <c r="AS241" s="307"/>
      <c r="AT241" s="307"/>
      <c r="AU241" s="307"/>
      <c r="AV241" s="307"/>
      <c r="AW241" s="307"/>
      <c r="AX241" s="307"/>
      <c r="AY241" s="307"/>
      <c r="AZ241" s="307"/>
      <c r="BA241" s="307"/>
      <c r="BB241" s="307"/>
      <c r="BC241" s="307"/>
      <c r="BD241" s="307"/>
      <c r="BE241" s="307"/>
      <c r="BF241" s="307"/>
      <c r="BG241" s="307"/>
      <c r="BH241" s="307"/>
      <c r="BI241" s="307"/>
      <c r="BJ241" s="307"/>
      <c r="BK241" s="307"/>
      <c r="BL241" s="307"/>
      <c r="BM241" s="307"/>
      <c r="BN241" s="307"/>
      <c r="BO241" s="307"/>
      <c r="BP241" s="307"/>
      <c r="BQ241" s="307"/>
      <c r="BR241" s="307"/>
      <c r="BS241" s="307"/>
      <c r="BT241" s="307"/>
      <c r="BU241" s="307"/>
      <c r="BV241" s="307"/>
      <c r="BW241" s="307"/>
      <c r="BX241" s="307"/>
      <c r="BY241" s="307"/>
      <c r="BZ241" s="307"/>
      <c r="CA241" s="307"/>
      <c r="CB241" s="307"/>
      <c r="CC241" s="307"/>
      <c r="CD241" s="307"/>
      <c r="CE241" s="307"/>
      <c r="CF241" s="307"/>
      <c r="CG241" s="307"/>
      <c r="CH241" s="307"/>
      <c r="CI241" s="307"/>
      <c r="CJ241" s="307"/>
      <c r="CK241" s="307"/>
      <c r="CL241" s="307"/>
      <c r="CM241" s="307"/>
      <c r="CN241" s="307"/>
      <c r="CO241" s="307"/>
      <c r="CP241" s="307"/>
      <c r="CQ241" s="307"/>
      <c r="CR241" s="307"/>
      <c r="CS241" s="307"/>
      <c r="CT241" s="307"/>
      <c r="CU241" s="307"/>
      <c r="CV241" s="307"/>
      <c r="CW241" s="307"/>
      <c r="CX241" s="307"/>
      <c r="CY241" s="307"/>
      <c r="CZ241" s="307"/>
      <c r="DA241" s="307"/>
      <c r="DB241" s="307"/>
      <c r="DC241" s="307"/>
      <c r="DD241" s="307"/>
      <c r="DE241" s="307"/>
      <c r="DF241" s="307"/>
      <c r="DG241" s="307"/>
      <c r="DH241" s="307"/>
      <c r="DI241" s="307"/>
      <c r="DJ241" s="307"/>
      <c r="DK241" s="307"/>
      <c r="DL241" s="307"/>
      <c r="DM241" s="307"/>
      <c r="DN241" s="307"/>
      <c r="DO241" s="307"/>
      <c r="DP241" s="307"/>
      <c r="DQ241" s="307"/>
      <c r="DR241" s="307"/>
      <c r="DS241" s="307"/>
      <c r="DT241" s="307"/>
      <c r="DU241" s="307"/>
      <c r="DV241" s="307"/>
      <c r="DW241" s="307"/>
      <c r="DX241" s="307"/>
      <c r="DY241" s="307"/>
      <c r="DZ241" s="307"/>
      <c r="EA241" s="307"/>
      <c r="EB241" s="307"/>
      <c r="EC241" s="307"/>
      <c r="ED241" s="307"/>
      <c r="EE241" s="307"/>
      <c r="EF241" s="307"/>
      <c r="EG241" s="307"/>
      <c r="EH241" s="307"/>
      <c r="EI241" s="307"/>
      <c r="EJ241" s="307"/>
      <c r="EK241" s="307"/>
      <c r="EL241" s="307"/>
      <c r="EM241" s="307"/>
      <c r="EN241" s="307"/>
      <c r="EO241" s="307"/>
      <c r="EP241" s="307"/>
      <c r="EQ241" s="307"/>
      <c r="ER241" s="307"/>
      <c r="ES241" s="307"/>
      <c r="ET241" s="307"/>
      <c r="EU241" s="307"/>
      <c r="EV241" s="307"/>
      <c r="EW241" s="307"/>
      <c r="EX241" s="307"/>
      <c r="EY241" s="307"/>
      <c r="EZ241" s="307"/>
      <c r="FA241" s="307"/>
      <c r="FB241" s="307"/>
      <c r="FC241" s="307"/>
      <c r="FD241" s="307"/>
      <c r="FE241" s="307"/>
      <c r="FF241" s="307"/>
      <c r="FG241" s="307"/>
      <c r="FH241" s="307"/>
      <c r="FI241" s="307"/>
      <c r="FJ241" s="307"/>
      <c r="FK241" s="307"/>
      <c r="FL241" s="307"/>
      <c r="FM241" s="307"/>
      <c r="FN241" s="307"/>
      <c r="FO241" s="307"/>
      <c r="FP241" s="307"/>
      <c r="FQ241" s="307"/>
      <c r="FR241" s="307"/>
      <c r="FS241" s="307"/>
      <c r="FT241" s="307"/>
      <c r="FU241" s="307"/>
      <c r="FV241" s="307"/>
      <c r="FW241" s="307"/>
      <c r="FX241" s="307"/>
      <c r="FY241" s="307"/>
      <c r="FZ241" s="307"/>
      <c r="GA241" s="307"/>
      <c r="GB241" s="307"/>
      <c r="GC241" s="307"/>
      <c r="GD241" s="307"/>
      <c r="GE241" s="307"/>
      <c r="GF241" s="307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19685039370078741" header="0" footer="0"/>
  <pageSetup paperSize="9" scale="9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61"/>
  <sheetViews>
    <sheetView zoomScale="80" zoomScaleNormal="80" zoomScaleSheetLayoutView="80" workbookViewId="0">
      <pane xSplit="1" ySplit="7" topLeftCell="B8" activePane="bottomRight" state="frozen"/>
      <selection activeCell="I25" sqref="I25"/>
      <selection pane="topRight" activeCell="I25" sqref="I25"/>
      <selection pane="bottomLeft" activeCell="I25" sqref="I25"/>
      <selection pane="bottomRight" activeCell="E23" sqref="E23"/>
    </sheetView>
  </sheetViews>
  <sheetFormatPr defaultColWidth="11.42578125" defaultRowHeight="15" x14ac:dyDescent="0.25"/>
  <cols>
    <col min="1" max="1" width="44.7109375" style="158" customWidth="1"/>
    <col min="2" max="2" width="10.28515625" style="158" customWidth="1"/>
    <col min="3" max="3" width="13.28515625" style="158" customWidth="1"/>
    <col min="4" max="4" width="13.42578125" style="158" customWidth="1"/>
    <col min="5" max="5" width="17.140625" style="158" customWidth="1"/>
    <col min="6" max="6" width="10.85546875" style="158" customWidth="1"/>
    <col min="7" max="10" width="11.42578125" style="158" customWidth="1"/>
    <col min="11" max="11" width="14.28515625" style="158" bestFit="1" customWidth="1"/>
    <col min="12" max="16384" width="11.42578125" style="158"/>
  </cols>
  <sheetData>
    <row r="1" spans="1:6" s="216" customFormat="1" ht="15" customHeight="1" x14ac:dyDescent="0.25">
      <c r="E1" s="217"/>
    </row>
    <row r="2" spans="1:6" s="216" customFormat="1" ht="31.5" customHeight="1" x14ac:dyDescent="0.25">
      <c r="A2" s="595" t="s">
        <v>221</v>
      </c>
      <c r="B2" s="623"/>
      <c r="C2" s="623"/>
      <c r="D2" s="623"/>
      <c r="E2" s="623"/>
      <c r="F2" s="623"/>
    </row>
    <row r="3" spans="1:6" ht="15.75" thickBot="1" x14ac:dyDescent="0.3">
      <c r="A3" s="624"/>
      <c r="B3" s="624"/>
      <c r="C3" s="624"/>
      <c r="D3" s="624"/>
      <c r="E3" s="624"/>
      <c r="F3" s="624"/>
    </row>
    <row r="4" spans="1:6" ht="33" customHeight="1" x14ac:dyDescent="0.3">
      <c r="A4" s="17" t="s">
        <v>133</v>
      </c>
      <c r="B4" s="600" t="s">
        <v>1</v>
      </c>
      <c r="C4" s="620" t="s">
        <v>201</v>
      </c>
      <c r="D4" s="606" t="s">
        <v>0</v>
      </c>
      <c r="E4" s="600" t="s">
        <v>2</v>
      </c>
      <c r="F4" s="603" t="s">
        <v>153</v>
      </c>
    </row>
    <row r="5" spans="1:6" ht="18.75" customHeight="1" x14ac:dyDescent="0.3">
      <c r="A5" s="18"/>
      <c r="B5" s="601"/>
      <c r="C5" s="621"/>
      <c r="D5" s="607"/>
      <c r="E5" s="601"/>
      <c r="F5" s="604"/>
    </row>
    <row r="6" spans="1:6" ht="51.75" customHeight="1" thickBot="1" x14ac:dyDescent="0.3">
      <c r="A6" s="19" t="s">
        <v>3</v>
      </c>
      <c r="B6" s="602"/>
      <c r="C6" s="622"/>
      <c r="D6" s="608"/>
      <c r="E6" s="602"/>
      <c r="F6" s="605"/>
    </row>
    <row r="7" spans="1:6" ht="15.75" thickBot="1" x14ac:dyDescent="0.3">
      <c r="A7" s="20">
        <v>1</v>
      </c>
      <c r="B7" s="21">
        <v>2</v>
      </c>
      <c r="C7" s="21">
        <v>3</v>
      </c>
      <c r="D7" s="21">
        <v>4</v>
      </c>
      <c r="E7" s="20">
        <v>5</v>
      </c>
      <c r="F7" s="21">
        <v>6</v>
      </c>
    </row>
    <row r="8" spans="1:6" ht="36" customHeight="1" x14ac:dyDescent="0.25">
      <c r="A8" s="218" t="s">
        <v>135</v>
      </c>
      <c r="B8" s="219"/>
      <c r="C8" s="219"/>
      <c r="D8" s="149"/>
      <c r="E8" s="149"/>
      <c r="F8" s="149"/>
    </row>
    <row r="9" spans="1:6" x14ac:dyDescent="0.25">
      <c r="A9" s="220" t="s">
        <v>4</v>
      </c>
      <c r="B9" s="221"/>
      <c r="C9" s="221"/>
      <c r="D9" s="8"/>
      <c r="E9" s="8"/>
      <c r="F9" s="8"/>
    </row>
    <row r="10" spans="1:6" x14ac:dyDescent="0.25">
      <c r="A10" s="222" t="s">
        <v>21</v>
      </c>
      <c r="B10" s="71">
        <v>340</v>
      </c>
      <c r="C10" s="8">
        <v>400</v>
      </c>
      <c r="D10" s="223">
        <v>9.5</v>
      </c>
      <c r="E10" s="10">
        <f t="shared" ref="E10:E19" si="0">ROUND(F10/B10,0)</f>
        <v>11</v>
      </c>
      <c r="F10" s="11">
        <f t="shared" ref="F10:F19" si="1">ROUND(C10*D10,0)</f>
        <v>3800</v>
      </c>
    </row>
    <row r="11" spans="1:6" x14ac:dyDescent="0.25">
      <c r="A11" s="222" t="s">
        <v>52</v>
      </c>
      <c r="B11" s="71">
        <v>340</v>
      </c>
      <c r="C11" s="8">
        <v>100</v>
      </c>
      <c r="D11" s="223">
        <v>10</v>
      </c>
      <c r="E11" s="10">
        <f t="shared" si="0"/>
        <v>3</v>
      </c>
      <c r="F11" s="11">
        <f t="shared" si="1"/>
        <v>1000</v>
      </c>
    </row>
    <row r="12" spans="1:6" x14ac:dyDescent="0.25">
      <c r="A12" s="222" t="s">
        <v>22</v>
      </c>
      <c r="B12" s="71">
        <v>340</v>
      </c>
      <c r="C12" s="8">
        <v>210</v>
      </c>
      <c r="D12" s="223">
        <v>9.5</v>
      </c>
      <c r="E12" s="10">
        <f t="shared" si="0"/>
        <v>6</v>
      </c>
      <c r="F12" s="11">
        <f t="shared" si="1"/>
        <v>1995</v>
      </c>
    </row>
    <row r="13" spans="1:6" x14ac:dyDescent="0.25">
      <c r="A13" s="222" t="s">
        <v>11</v>
      </c>
      <c r="B13" s="71">
        <v>340</v>
      </c>
      <c r="C13" s="8">
        <v>615</v>
      </c>
      <c r="D13" s="223">
        <v>9</v>
      </c>
      <c r="E13" s="10">
        <f t="shared" si="0"/>
        <v>16</v>
      </c>
      <c r="F13" s="11">
        <f t="shared" si="1"/>
        <v>5535</v>
      </c>
    </row>
    <row r="14" spans="1:6" x14ac:dyDescent="0.25">
      <c r="A14" s="222" t="s">
        <v>53</v>
      </c>
      <c r="B14" s="71">
        <v>340</v>
      </c>
      <c r="C14" s="8">
        <v>190</v>
      </c>
      <c r="D14" s="223">
        <v>11.5</v>
      </c>
      <c r="E14" s="10">
        <f t="shared" si="0"/>
        <v>6</v>
      </c>
      <c r="F14" s="11">
        <f t="shared" si="1"/>
        <v>2185</v>
      </c>
    </row>
    <row r="15" spans="1:6" x14ac:dyDescent="0.25">
      <c r="A15" s="222" t="s">
        <v>25</v>
      </c>
      <c r="B15" s="71">
        <v>320</v>
      </c>
      <c r="C15" s="8">
        <v>515</v>
      </c>
      <c r="D15" s="223">
        <v>9</v>
      </c>
      <c r="E15" s="10">
        <f t="shared" si="0"/>
        <v>14</v>
      </c>
      <c r="F15" s="11">
        <f t="shared" si="1"/>
        <v>4635</v>
      </c>
    </row>
    <row r="16" spans="1:6" x14ac:dyDescent="0.25">
      <c r="A16" s="222" t="s">
        <v>27</v>
      </c>
      <c r="B16" s="71">
        <v>300</v>
      </c>
      <c r="C16" s="8">
        <f>310-40-12</f>
        <v>258</v>
      </c>
      <c r="D16" s="223">
        <v>6</v>
      </c>
      <c r="E16" s="10">
        <f t="shared" si="0"/>
        <v>5</v>
      </c>
      <c r="F16" s="11">
        <f t="shared" si="1"/>
        <v>1548</v>
      </c>
    </row>
    <row r="17" spans="1:11" x14ac:dyDescent="0.25">
      <c r="A17" s="222" t="s">
        <v>24</v>
      </c>
      <c r="B17" s="224">
        <v>340</v>
      </c>
      <c r="C17" s="8">
        <f>210+30</f>
        <v>240</v>
      </c>
      <c r="D17" s="225">
        <v>7.7</v>
      </c>
      <c r="E17" s="10">
        <f t="shared" si="0"/>
        <v>5</v>
      </c>
      <c r="F17" s="11">
        <f t="shared" si="1"/>
        <v>1848</v>
      </c>
    </row>
    <row r="18" spans="1:11" x14ac:dyDescent="0.25">
      <c r="A18" s="222" t="s">
        <v>23</v>
      </c>
      <c r="B18" s="71">
        <v>340</v>
      </c>
      <c r="C18" s="8">
        <v>650</v>
      </c>
      <c r="D18" s="223">
        <v>6.1</v>
      </c>
      <c r="E18" s="10">
        <f t="shared" si="0"/>
        <v>12</v>
      </c>
      <c r="F18" s="11">
        <f t="shared" si="1"/>
        <v>3965</v>
      </c>
    </row>
    <row r="19" spans="1:11" x14ac:dyDescent="0.25">
      <c r="A19" s="26" t="s">
        <v>140</v>
      </c>
      <c r="B19" s="23">
        <v>330</v>
      </c>
      <c r="C19" s="8">
        <v>30</v>
      </c>
      <c r="D19" s="35">
        <v>10</v>
      </c>
      <c r="E19" s="10">
        <f t="shared" si="0"/>
        <v>1</v>
      </c>
      <c r="F19" s="11">
        <f t="shared" si="1"/>
        <v>300</v>
      </c>
    </row>
    <row r="20" spans="1:11" x14ac:dyDescent="0.25">
      <c r="A20" s="26" t="s">
        <v>253</v>
      </c>
      <c r="B20" s="23">
        <v>340</v>
      </c>
      <c r="C20" s="8">
        <v>115</v>
      </c>
      <c r="D20" s="35">
        <v>12</v>
      </c>
      <c r="E20" s="10">
        <f t="shared" ref="E20" si="2">ROUND(F20/B20,0)</f>
        <v>4</v>
      </c>
      <c r="F20" s="11">
        <f t="shared" ref="F20" si="3">ROUND(C20*D20,0)</f>
        <v>1380</v>
      </c>
    </row>
    <row r="21" spans="1:11" s="229" customFormat="1" ht="14.25" x14ac:dyDescent="0.2">
      <c r="A21" s="226" t="s">
        <v>5</v>
      </c>
      <c r="B21" s="227"/>
      <c r="C21" s="87">
        <f>SUM(C10:C20)</f>
        <v>3323</v>
      </c>
      <c r="D21" s="228">
        <f>F21/C21</f>
        <v>8.4835991573879017</v>
      </c>
      <c r="E21" s="112">
        <f t="shared" ref="E21:F21" si="4">SUM(E10:E20)</f>
        <v>83</v>
      </c>
      <c r="F21" s="87">
        <f t="shared" si="4"/>
        <v>28191</v>
      </c>
    </row>
    <row r="22" spans="1:11" s="79" customFormat="1" x14ac:dyDescent="0.25">
      <c r="A22" s="75"/>
      <c r="B22" s="76"/>
      <c r="C22" s="77"/>
      <c r="D22" s="78"/>
      <c r="E22" s="11"/>
      <c r="F22" s="77"/>
    </row>
    <row r="23" spans="1:11" s="79" customFormat="1" ht="14.25" x14ac:dyDescent="0.2">
      <c r="A23" s="80"/>
      <c r="B23" s="81"/>
      <c r="C23" s="82"/>
      <c r="D23" s="83"/>
      <c r="E23" s="82"/>
      <c r="F23" s="82"/>
    </row>
    <row r="24" spans="1:11" s="24" customFormat="1" ht="16.5" customHeight="1" x14ac:dyDescent="0.25">
      <c r="A24" s="84" t="s">
        <v>154</v>
      </c>
      <c r="B24" s="84"/>
      <c r="C24" s="85"/>
      <c r="D24" s="85"/>
      <c r="E24" s="85"/>
      <c r="F24" s="154"/>
    </row>
    <row r="25" spans="1:11" s="24" customFormat="1" ht="36.75" customHeight="1" x14ac:dyDescent="0.25">
      <c r="A25" s="47" t="s">
        <v>240</v>
      </c>
      <c r="B25" s="87"/>
      <c r="C25" s="8">
        <f>SUM(C27,C28,C29,C30)+C26/2.7</f>
        <v>33278.481481481482</v>
      </c>
      <c r="D25" s="155"/>
      <c r="E25" s="155"/>
      <c r="F25" s="154"/>
      <c r="H25" s="89"/>
      <c r="I25" s="90"/>
      <c r="J25" s="89"/>
      <c r="K25" s="230"/>
    </row>
    <row r="26" spans="1:11" s="24" customFormat="1" ht="15.75" customHeight="1" x14ac:dyDescent="0.25">
      <c r="A26" s="47" t="s">
        <v>215</v>
      </c>
      <c r="B26" s="48"/>
      <c r="C26" s="11">
        <v>679</v>
      </c>
      <c r="D26" s="48"/>
      <c r="E26" s="48"/>
      <c r="F26" s="48"/>
      <c r="H26" s="89"/>
      <c r="I26" s="90"/>
      <c r="J26" s="89"/>
      <c r="K26" s="230"/>
    </row>
    <row r="27" spans="1:11" s="24" customFormat="1" ht="15.75" customHeight="1" x14ac:dyDescent="0.25">
      <c r="A27" s="46" t="s">
        <v>155</v>
      </c>
      <c r="B27" s="87"/>
      <c r="C27" s="8"/>
      <c r="D27" s="155"/>
      <c r="E27" s="155"/>
      <c r="F27" s="154"/>
      <c r="H27" s="89"/>
      <c r="I27" s="90"/>
      <c r="J27" s="89"/>
      <c r="K27" s="230"/>
    </row>
    <row r="28" spans="1:11" s="24" customFormat="1" ht="30" customHeight="1" x14ac:dyDescent="0.25">
      <c r="A28" s="46" t="s">
        <v>156</v>
      </c>
      <c r="B28" s="87"/>
      <c r="C28" s="8">
        <v>5600</v>
      </c>
      <c r="D28" s="155"/>
      <c r="E28" s="155"/>
      <c r="F28" s="154"/>
      <c r="H28" s="89"/>
      <c r="I28" s="90"/>
      <c r="J28" s="89"/>
      <c r="K28" s="230"/>
    </row>
    <row r="29" spans="1:11" s="24" customFormat="1" ht="15.75" customHeight="1" x14ac:dyDescent="0.25">
      <c r="A29" s="46" t="s">
        <v>157</v>
      </c>
      <c r="B29" s="87"/>
      <c r="C29" s="8">
        <v>227</v>
      </c>
      <c r="D29" s="155"/>
      <c r="E29" s="155"/>
      <c r="F29" s="154"/>
      <c r="H29" s="89"/>
      <c r="I29" s="90"/>
      <c r="J29" s="89"/>
      <c r="K29" s="230"/>
    </row>
    <row r="30" spans="1:11" s="24" customFormat="1" ht="15.75" customHeight="1" x14ac:dyDescent="0.25">
      <c r="A30" s="47" t="s">
        <v>158</v>
      </c>
      <c r="B30" s="87"/>
      <c r="C30" s="8">
        <v>27200</v>
      </c>
      <c r="D30" s="155"/>
      <c r="E30" s="155"/>
      <c r="F30" s="154"/>
      <c r="H30" s="89"/>
      <c r="I30" s="90"/>
      <c r="J30" s="89"/>
      <c r="K30" s="230"/>
    </row>
    <row r="31" spans="1:11" s="24" customFormat="1" ht="47.25" customHeight="1" x14ac:dyDescent="0.25">
      <c r="A31" s="47" t="s">
        <v>214</v>
      </c>
      <c r="B31" s="87"/>
      <c r="C31" s="77">
        <v>258</v>
      </c>
      <c r="D31" s="8"/>
      <c r="E31" s="8"/>
      <c r="F31" s="8"/>
      <c r="G31" s="88"/>
      <c r="H31" s="89"/>
      <c r="I31" s="90"/>
      <c r="J31" s="89"/>
      <c r="K31" s="230"/>
    </row>
    <row r="32" spans="1:11" s="229" customFormat="1" x14ac:dyDescent="0.25">
      <c r="A32" s="13" t="s">
        <v>101</v>
      </c>
      <c r="B32" s="227"/>
      <c r="C32" s="8">
        <f>C33+C34</f>
        <v>37500.117647058825</v>
      </c>
      <c r="D32" s="228"/>
      <c r="E32" s="112"/>
      <c r="F32" s="87"/>
      <c r="H32" s="89"/>
      <c r="I32" s="90"/>
      <c r="J32" s="89"/>
      <c r="K32" s="230"/>
    </row>
    <row r="33" spans="1:11" s="229" customFormat="1" x14ac:dyDescent="0.25">
      <c r="A33" s="13" t="s">
        <v>203</v>
      </c>
      <c r="B33" s="227"/>
      <c r="C33" s="8">
        <f>35080-2500</f>
        <v>32580</v>
      </c>
      <c r="D33" s="231"/>
      <c r="E33" s="232"/>
      <c r="F33" s="233"/>
      <c r="G33" s="122"/>
      <c r="H33" s="89"/>
      <c r="I33" s="90"/>
      <c r="J33" s="89"/>
      <c r="K33" s="230"/>
    </row>
    <row r="34" spans="1:11" s="229" customFormat="1" x14ac:dyDescent="0.25">
      <c r="A34" s="13" t="s">
        <v>205</v>
      </c>
      <c r="B34" s="227"/>
      <c r="C34" s="77">
        <f>C35/8.5</f>
        <v>4920.1176470588234</v>
      </c>
      <c r="D34" s="231"/>
      <c r="E34" s="232"/>
      <c r="F34" s="233"/>
      <c r="G34" s="4"/>
      <c r="H34" s="89"/>
      <c r="I34" s="90"/>
      <c r="J34" s="89"/>
      <c r="K34" s="230"/>
    </row>
    <row r="35" spans="1:11" x14ac:dyDescent="0.25">
      <c r="A35" s="49" t="s">
        <v>204</v>
      </c>
      <c r="B35" s="87"/>
      <c r="C35" s="8">
        <v>41821</v>
      </c>
      <c r="D35" s="157"/>
      <c r="E35" s="157"/>
      <c r="F35" s="157"/>
      <c r="G35" s="90"/>
      <c r="H35" s="89"/>
      <c r="I35" s="90"/>
      <c r="J35" s="89"/>
      <c r="K35" s="230"/>
    </row>
    <row r="36" spans="1:11" x14ac:dyDescent="0.25">
      <c r="A36" s="51" t="s">
        <v>159</v>
      </c>
      <c r="B36" s="91"/>
      <c r="C36" s="52">
        <f>C25+ROUND(C33*3.2,0)+C35/3.9</f>
        <v>148257.81481481483</v>
      </c>
      <c r="D36" s="157"/>
      <c r="E36" s="157"/>
      <c r="F36" s="157"/>
      <c r="H36" s="89"/>
      <c r="I36" s="90"/>
      <c r="J36" s="89"/>
      <c r="K36" s="230"/>
    </row>
    <row r="37" spans="1:11" x14ac:dyDescent="0.25">
      <c r="A37" s="84" t="s">
        <v>121</v>
      </c>
      <c r="B37" s="12"/>
      <c r="C37" s="87"/>
      <c r="D37" s="157"/>
      <c r="E37" s="157"/>
      <c r="F37" s="157"/>
      <c r="H37" s="89"/>
      <c r="I37" s="90"/>
      <c r="J37" s="89"/>
      <c r="K37" s="230"/>
    </row>
    <row r="38" spans="1:11" ht="30" x14ac:dyDescent="0.25">
      <c r="A38" s="47" t="s">
        <v>240</v>
      </c>
      <c r="B38" s="12"/>
      <c r="C38" s="11">
        <f>SUM(C39,C40,C47,C53,C54,C55)</f>
        <v>26697</v>
      </c>
      <c r="D38" s="157"/>
      <c r="E38" s="157"/>
      <c r="F38" s="157"/>
      <c r="H38" s="89"/>
      <c r="I38" s="90"/>
      <c r="J38" s="89"/>
      <c r="K38" s="230"/>
    </row>
    <row r="39" spans="1:11" x14ac:dyDescent="0.25">
      <c r="A39" s="47" t="s">
        <v>155</v>
      </c>
      <c r="B39" s="12"/>
      <c r="C39" s="11"/>
      <c r="D39" s="157"/>
      <c r="E39" s="157"/>
      <c r="F39" s="157"/>
      <c r="H39" s="89"/>
      <c r="I39" s="90"/>
      <c r="J39" s="89"/>
      <c r="K39" s="230"/>
    </row>
    <row r="40" spans="1:11" ht="30" x14ac:dyDescent="0.25">
      <c r="A40" s="46" t="s">
        <v>160</v>
      </c>
      <c r="B40" s="12"/>
      <c r="C40" s="11">
        <f>C41+C42+C43+C45</f>
        <v>4884</v>
      </c>
      <c r="D40" s="157"/>
      <c r="E40" s="157"/>
      <c r="F40" s="157"/>
      <c r="H40" s="89"/>
      <c r="I40" s="90"/>
      <c r="J40" s="89"/>
      <c r="K40" s="230"/>
    </row>
    <row r="41" spans="1:11" ht="30" x14ac:dyDescent="0.25">
      <c r="A41" s="92" t="s">
        <v>161</v>
      </c>
      <c r="B41" s="12"/>
      <c r="C41" s="94">
        <f>3871-1871</f>
        <v>2000</v>
      </c>
      <c r="D41" s="157"/>
      <c r="E41" s="157"/>
      <c r="F41" s="157"/>
      <c r="H41" s="89"/>
      <c r="I41" s="90"/>
      <c r="J41" s="89"/>
      <c r="K41" s="230"/>
    </row>
    <row r="42" spans="1:11" ht="30" x14ac:dyDescent="0.25">
      <c r="A42" s="92" t="s">
        <v>162</v>
      </c>
      <c r="B42" s="12"/>
      <c r="C42" s="94">
        <v>1101</v>
      </c>
      <c r="D42" s="157"/>
      <c r="E42" s="157"/>
      <c r="F42" s="157"/>
      <c r="H42" s="89"/>
      <c r="I42" s="90"/>
      <c r="J42" s="89"/>
      <c r="K42" s="230"/>
    </row>
    <row r="43" spans="1:11" ht="45" x14ac:dyDescent="0.25">
      <c r="A43" s="92" t="s">
        <v>163</v>
      </c>
      <c r="B43" s="12"/>
      <c r="C43" s="94">
        <v>540</v>
      </c>
      <c r="D43" s="157"/>
      <c r="E43" s="157"/>
      <c r="F43" s="157"/>
      <c r="H43" s="89"/>
      <c r="I43" s="90"/>
      <c r="J43" s="89"/>
      <c r="K43" s="230"/>
    </row>
    <row r="44" spans="1:11" x14ac:dyDescent="0.25">
      <c r="A44" s="92" t="s">
        <v>164</v>
      </c>
      <c r="B44" s="12"/>
      <c r="C44" s="94">
        <v>54</v>
      </c>
      <c r="D44" s="157"/>
      <c r="E44" s="157"/>
      <c r="F44" s="157"/>
      <c r="H44" s="89"/>
      <c r="I44" s="90"/>
      <c r="J44" s="89"/>
      <c r="K44" s="230"/>
    </row>
    <row r="45" spans="1:11" ht="30" x14ac:dyDescent="0.25">
      <c r="A45" s="92" t="s">
        <v>165</v>
      </c>
      <c r="B45" s="12"/>
      <c r="C45" s="94">
        <v>1243</v>
      </c>
      <c r="D45" s="157"/>
      <c r="E45" s="157"/>
      <c r="F45" s="157"/>
      <c r="H45" s="89"/>
      <c r="I45" s="90"/>
      <c r="J45" s="89"/>
      <c r="K45" s="230"/>
    </row>
    <row r="46" spans="1:11" x14ac:dyDescent="0.25">
      <c r="A46" s="92" t="s">
        <v>164</v>
      </c>
      <c r="B46" s="12"/>
      <c r="C46" s="94">
        <v>149</v>
      </c>
      <c r="D46" s="157"/>
      <c r="E46" s="157"/>
      <c r="F46" s="157"/>
      <c r="H46" s="89"/>
      <c r="I46" s="90"/>
      <c r="J46" s="89"/>
      <c r="K46" s="230"/>
    </row>
    <row r="47" spans="1:11" ht="45" x14ac:dyDescent="0.25">
      <c r="A47" s="46" t="s">
        <v>166</v>
      </c>
      <c r="B47" s="12"/>
      <c r="C47" s="94">
        <f>C48+C49+C51+C53</f>
        <v>21813</v>
      </c>
      <c r="D47" s="157"/>
      <c r="E47" s="157"/>
      <c r="F47" s="157"/>
      <c r="H47" s="89"/>
      <c r="I47" s="90"/>
      <c r="J47" s="89"/>
      <c r="K47" s="230"/>
    </row>
    <row r="48" spans="1:11" ht="30" x14ac:dyDescent="0.25">
      <c r="A48" s="92" t="s">
        <v>167</v>
      </c>
      <c r="B48" s="12"/>
      <c r="C48" s="11">
        <f>3820+1000</f>
        <v>4820</v>
      </c>
      <c r="D48" s="157"/>
      <c r="E48" s="157"/>
      <c r="F48" s="157"/>
      <c r="G48" s="200"/>
      <c r="H48" s="89"/>
      <c r="I48" s="90"/>
      <c r="J48" s="89"/>
      <c r="K48" s="230"/>
    </row>
    <row r="49" spans="1:11" ht="60" x14ac:dyDescent="0.25">
      <c r="A49" s="92" t="s">
        <v>168</v>
      </c>
      <c r="B49" s="12"/>
      <c r="C49" s="94">
        <v>15565</v>
      </c>
      <c r="D49" s="157"/>
      <c r="E49" s="157"/>
      <c r="F49" s="157"/>
      <c r="G49" s="159"/>
      <c r="H49" s="89"/>
      <c r="I49" s="90"/>
      <c r="J49" s="89"/>
      <c r="K49" s="230"/>
    </row>
    <row r="50" spans="1:11" x14ac:dyDescent="0.25">
      <c r="A50" s="92" t="s">
        <v>164</v>
      </c>
      <c r="B50" s="12"/>
      <c r="C50" s="94">
        <v>5200</v>
      </c>
      <c r="D50" s="157"/>
      <c r="E50" s="157"/>
      <c r="F50" s="157"/>
      <c r="G50" s="159"/>
      <c r="H50" s="89"/>
      <c r="I50" s="90"/>
      <c r="J50" s="89"/>
      <c r="K50" s="230"/>
    </row>
    <row r="51" spans="1:11" ht="45" x14ac:dyDescent="0.25">
      <c r="A51" s="92" t="s">
        <v>169</v>
      </c>
      <c r="B51" s="12"/>
      <c r="C51" s="94">
        <v>1428</v>
      </c>
      <c r="D51" s="157"/>
      <c r="E51" s="157"/>
      <c r="F51" s="157"/>
      <c r="G51" s="159"/>
      <c r="H51" s="89"/>
      <c r="I51" s="90"/>
      <c r="J51" s="89"/>
      <c r="K51" s="230"/>
    </row>
    <row r="52" spans="1:11" x14ac:dyDescent="0.25">
      <c r="A52" s="92" t="s">
        <v>164</v>
      </c>
      <c r="B52" s="12"/>
      <c r="C52" s="94">
        <v>720</v>
      </c>
      <c r="D52" s="157"/>
      <c r="E52" s="157"/>
      <c r="F52" s="157"/>
      <c r="G52" s="159"/>
      <c r="H52" s="89"/>
      <c r="I52" s="90"/>
      <c r="J52" s="89"/>
      <c r="K52" s="230"/>
    </row>
    <row r="53" spans="1:11" ht="45" x14ac:dyDescent="0.25">
      <c r="A53" s="46" t="s">
        <v>170</v>
      </c>
      <c r="B53" s="12"/>
      <c r="C53" s="94"/>
      <c r="D53" s="157"/>
      <c r="E53" s="157"/>
      <c r="F53" s="157"/>
      <c r="H53" s="89"/>
      <c r="I53" s="90"/>
      <c r="J53" s="89"/>
      <c r="K53" s="230"/>
    </row>
    <row r="54" spans="1:11" ht="30" x14ac:dyDescent="0.25">
      <c r="A54" s="46" t="s">
        <v>171</v>
      </c>
      <c r="B54" s="12"/>
      <c r="C54" s="94"/>
      <c r="D54" s="157"/>
      <c r="E54" s="157"/>
      <c r="F54" s="157"/>
      <c r="H54" s="89"/>
      <c r="I54" s="90"/>
      <c r="J54" s="89"/>
      <c r="K54" s="230"/>
    </row>
    <row r="55" spans="1:11" x14ac:dyDescent="0.25">
      <c r="A55" s="47" t="s">
        <v>172</v>
      </c>
      <c r="B55" s="12"/>
      <c r="C55" s="94"/>
      <c r="D55" s="157"/>
      <c r="E55" s="157"/>
      <c r="F55" s="157"/>
      <c r="H55" s="89"/>
      <c r="I55" s="90"/>
      <c r="J55" s="89"/>
      <c r="K55" s="230"/>
    </row>
    <row r="56" spans="1:11" x14ac:dyDescent="0.25">
      <c r="A56" s="13" t="s">
        <v>101</v>
      </c>
      <c r="B56" s="87"/>
      <c r="C56" s="94"/>
      <c r="D56" s="157"/>
      <c r="E56" s="157"/>
      <c r="F56" s="157"/>
      <c r="H56" s="89"/>
      <c r="I56" s="90"/>
      <c r="J56" s="89"/>
      <c r="K56" s="230"/>
    </row>
    <row r="57" spans="1:11" x14ac:dyDescent="0.25">
      <c r="A57" s="49" t="s">
        <v>118</v>
      </c>
      <c r="B57" s="87"/>
      <c r="C57" s="11"/>
      <c r="D57" s="157"/>
      <c r="E57" s="157"/>
      <c r="F57" s="157"/>
      <c r="H57" s="89"/>
      <c r="I57" s="90"/>
      <c r="J57" s="89"/>
      <c r="K57" s="230"/>
    </row>
    <row r="58" spans="1:11" s="229" customFormat="1" ht="30" x14ac:dyDescent="0.25">
      <c r="A58" s="13" t="s">
        <v>102</v>
      </c>
      <c r="B58" s="227"/>
      <c r="C58" s="11">
        <f>5100-C60</f>
        <v>4800</v>
      </c>
      <c r="D58" s="228"/>
      <c r="E58" s="112"/>
      <c r="F58" s="87"/>
      <c r="G58" s="234"/>
      <c r="H58" s="89"/>
      <c r="I58" s="90"/>
      <c r="J58" s="89"/>
      <c r="K58" s="230"/>
    </row>
    <row r="59" spans="1:11" s="24" customFormat="1" ht="15.75" customHeight="1" x14ac:dyDescent="0.25">
      <c r="A59" s="50" t="s">
        <v>173</v>
      </c>
      <c r="B59" s="12"/>
      <c r="C59" s="11">
        <v>700</v>
      </c>
      <c r="D59" s="155"/>
      <c r="E59" s="155"/>
      <c r="F59" s="154"/>
      <c r="G59" s="235"/>
      <c r="H59" s="89"/>
      <c r="I59" s="90"/>
      <c r="J59" s="89"/>
      <c r="K59" s="230"/>
    </row>
    <row r="60" spans="1:11" s="24" customFormat="1" ht="58.5" customHeight="1" x14ac:dyDescent="0.25">
      <c r="A60" s="95" t="s">
        <v>223</v>
      </c>
      <c r="B60" s="12"/>
      <c r="C60" s="11">
        <v>300</v>
      </c>
      <c r="D60" s="155"/>
      <c r="E60" s="155"/>
      <c r="F60" s="154"/>
      <c r="G60" s="235"/>
      <c r="H60" s="89"/>
      <c r="I60" s="90"/>
      <c r="J60" s="89"/>
      <c r="K60" s="230"/>
    </row>
    <row r="61" spans="1:11" s="24" customFormat="1" x14ac:dyDescent="0.25">
      <c r="A61" s="96" t="s">
        <v>120</v>
      </c>
      <c r="B61" s="12"/>
      <c r="C61" s="52">
        <f>C38+ROUND(C56*3.2,0)+C58+C60</f>
        <v>31797</v>
      </c>
      <c r="D61" s="155"/>
      <c r="E61" s="155"/>
      <c r="F61" s="154"/>
      <c r="G61" s="235"/>
      <c r="H61" s="89"/>
      <c r="I61" s="90"/>
      <c r="J61" s="89"/>
      <c r="K61" s="230"/>
    </row>
    <row r="62" spans="1:11" s="24" customFormat="1" ht="29.25" x14ac:dyDescent="0.25">
      <c r="A62" s="97" t="s">
        <v>119</v>
      </c>
      <c r="B62" s="12"/>
      <c r="C62" s="52">
        <f>SUM(C36,C61)</f>
        <v>180054.81481481483</v>
      </c>
      <c r="D62" s="155"/>
      <c r="E62" s="155"/>
      <c r="F62" s="154"/>
      <c r="H62" s="89"/>
      <c r="I62" s="90"/>
      <c r="J62" s="89"/>
      <c r="K62" s="230"/>
    </row>
    <row r="63" spans="1:11" s="24" customFormat="1" x14ac:dyDescent="0.25">
      <c r="A63" s="236" t="s">
        <v>103</v>
      </c>
      <c r="B63" s="12"/>
      <c r="C63" s="52">
        <f>SUM(C64:C66)</f>
        <v>6</v>
      </c>
      <c r="D63" s="155"/>
      <c r="E63" s="155"/>
      <c r="F63" s="154"/>
      <c r="H63" s="89"/>
      <c r="I63" s="90"/>
      <c r="J63" s="89"/>
      <c r="K63" s="230"/>
    </row>
    <row r="64" spans="1:11" s="24" customFormat="1" ht="60" x14ac:dyDescent="0.25">
      <c r="A64" s="137" t="s">
        <v>217</v>
      </c>
      <c r="B64" s="12"/>
      <c r="C64" s="11">
        <v>3</v>
      </c>
      <c r="D64" s="155"/>
      <c r="E64" s="155"/>
      <c r="F64" s="154"/>
      <c r="H64" s="89"/>
      <c r="I64" s="90"/>
      <c r="J64" s="89"/>
      <c r="K64" s="230"/>
    </row>
    <row r="65" spans="1:11" s="24" customFormat="1" ht="60" x14ac:dyDescent="0.25">
      <c r="A65" s="137" t="s">
        <v>216</v>
      </c>
      <c r="B65" s="12"/>
      <c r="C65" s="11">
        <v>3</v>
      </c>
      <c r="D65" s="155"/>
      <c r="E65" s="155"/>
      <c r="F65" s="154"/>
      <c r="H65" s="89"/>
      <c r="I65" s="90"/>
      <c r="J65" s="89"/>
      <c r="K65" s="230"/>
    </row>
    <row r="66" spans="1:11" s="24" customFormat="1" ht="30" x14ac:dyDescent="0.25">
      <c r="A66" s="137" t="s">
        <v>243</v>
      </c>
      <c r="B66" s="12"/>
      <c r="C66" s="11"/>
      <c r="D66" s="155"/>
      <c r="E66" s="155"/>
      <c r="F66" s="154"/>
      <c r="H66" s="89"/>
      <c r="I66" s="90"/>
      <c r="J66" s="89"/>
      <c r="K66" s="230"/>
    </row>
    <row r="67" spans="1:11" s="229" customFormat="1" ht="18.75" customHeight="1" x14ac:dyDescent="0.25">
      <c r="A67" s="201" t="s">
        <v>7</v>
      </c>
      <c r="B67" s="162"/>
      <c r="C67" s="8"/>
      <c r="D67" s="10"/>
      <c r="E67" s="10"/>
      <c r="F67" s="8"/>
    </row>
    <row r="68" spans="1:11" s="229" customFormat="1" ht="15.75" customHeight="1" x14ac:dyDescent="0.25">
      <c r="A68" s="30" t="s">
        <v>109</v>
      </c>
      <c r="B68" s="162"/>
      <c r="C68" s="8"/>
      <c r="D68" s="10"/>
      <c r="E68" s="10"/>
      <c r="F68" s="8"/>
    </row>
    <row r="69" spans="1:11" s="229" customFormat="1" ht="15" customHeight="1" x14ac:dyDescent="0.25">
      <c r="A69" s="70" t="s">
        <v>25</v>
      </c>
      <c r="B69" s="7">
        <v>300</v>
      </c>
      <c r="C69" s="155">
        <v>350</v>
      </c>
      <c r="D69" s="9">
        <v>10</v>
      </c>
      <c r="E69" s="10">
        <f t="shared" ref="E69:E74" si="5">ROUND(F69/B69,0)</f>
        <v>12</v>
      </c>
      <c r="F69" s="11">
        <f t="shared" ref="F69:F74" si="6">ROUND(C69*D69,0)</f>
        <v>3500</v>
      </c>
    </row>
    <row r="70" spans="1:11" s="229" customFormat="1" ht="15" customHeight="1" x14ac:dyDescent="0.25">
      <c r="A70" s="70" t="s">
        <v>11</v>
      </c>
      <c r="B70" s="7">
        <v>300</v>
      </c>
      <c r="C70" s="155">
        <v>180</v>
      </c>
      <c r="D70" s="9">
        <v>9</v>
      </c>
      <c r="E70" s="10">
        <f t="shared" si="5"/>
        <v>5</v>
      </c>
      <c r="F70" s="11">
        <f t="shared" si="6"/>
        <v>1620</v>
      </c>
    </row>
    <row r="71" spans="1:11" s="229" customFormat="1" ht="15" customHeight="1" x14ac:dyDescent="0.25">
      <c r="A71" s="70" t="s">
        <v>21</v>
      </c>
      <c r="B71" s="7">
        <v>300</v>
      </c>
      <c r="C71" s="155">
        <v>260</v>
      </c>
      <c r="D71" s="9">
        <v>9</v>
      </c>
      <c r="E71" s="10">
        <f t="shared" si="5"/>
        <v>8</v>
      </c>
      <c r="F71" s="11">
        <f t="shared" si="6"/>
        <v>2340</v>
      </c>
    </row>
    <row r="72" spans="1:11" s="229" customFormat="1" ht="15" customHeight="1" x14ac:dyDescent="0.25">
      <c r="A72" s="70" t="s">
        <v>52</v>
      </c>
      <c r="B72" s="7">
        <v>300</v>
      </c>
      <c r="C72" s="155">
        <v>80</v>
      </c>
      <c r="D72" s="9">
        <v>11.5</v>
      </c>
      <c r="E72" s="10">
        <f t="shared" si="5"/>
        <v>3</v>
      </c>
      <c r="F72" s="11">
        <f t="shared" si="6"/>
        <v>920</v>
      </c>
    </row>
    <row r="73" spans="1:11" s="229" customFormat="1" ht="15" customHeight="1" x14ac:dyDescent="0.25">
      <c r="A73" s="70" t="s">
        <v>23</v>
      </c>
      <c r="B73" s="7">
        <v>300</v>
      </c>
      <c r="C73" s="155">
        <v>300</v>
      </c>
      <c r="D73" s="9">
        <v>5</v>
      </c>
      <c r="E73" s="10">
        <f t="shared" si="5"/>
        <v>5</v>
      </c>
      <c r="F73" s="11">
        <f t="shared" si="6"/>
        <v>1500</v>
      </c>
    </row>
    <row r="74" spans="1:11" s="229" customFormat="1" ht="15" customHeight="1" x14ac:dyDescent="0.25">
      <c r="A74" s="70" t="s">
        <v>24</v>
      </c>
      <c r="B74" s="7">
        <v>300</v>
      </c>
      <c r="C74" s="155">
        <v>100</v>
      </c>
      <c r="D74" s="9">
        <v>7.7</v>
      </c>
      <c r="E74" s="10">
        <f t="shared" si="5"/>
        <v>3</v>
      </c>
      <c r="F74" s="11">
        <f t="shared" si="6"/>
        <v>770</v>
      </c>
    </row>
    <row r="75" spans="1:11" s="229" customFormat="1" ht="17.25" customHeight="1" x14ac:dyDescent="0.25">
      <c r="A75" s="29" t="s">
        <v>9</v>
      </c>
      <c r="B75" s="161"/>
      <c r="C75" s="31">
        <f>SUM(C69:C74)</f>
        <v>1270</v>
      </c>
      <c r="D75" s="228">
        <f>F75/C75</f>
        <v>8.3858267716535426</v>
      </c>
      <c r="E75" s="31">
        <f>SUM(E69:E74)</f>
        <v>36</v>
      </c>
      <c r="F75" s="31">
        <f>SUM(F69:F74)</f>
        <v>10650</v>
      </c>
    </row>
    <row r="76" spans="1:11" s="229" customFormat="1" ht="17.25" customHeight="1" x14ac:dyDescent="0.25">
      <c r="A76" s="30" t="s">
        <v>67</v>
      </c>
      <c r="B76" s="161"/>
      <c r="C76" s="31"/>
      <c r="D76" s="228"/>
      <c r="E76" s="31"/>
      <c r="F76" s="31"/>
    </row>
    <row r="77" spans="1:11" s="229" customFormat="1" x14ac:dyDescent="0.25">
      <c r="A77" s="203" t="s">
        <v>36</v>
      </c>
      <c r="B77" s="162">
        <v>240</v>
      </c>
      <c r="C77" s="237">
        <v>360</v>
      </c>
      <c r="D77" s="164">
        <v>8</v>
      </c>
      <c r="E77" s="10">
        <f>ROUND(F77/B77,0)</f>
        <v>12</v>
      </c>
      <c r="F77" s="11">
        <f>ROUND(C77*D77,0)</f>
        <v>2880</v>
      </c>
    </row>
    <row r="78" spans="1:11" s="229" customFormat="1" x14ac:dyDescent="0.25">
      <c r="A78" s="203" t="s">
        <v>52</v>
      </c>
      <c r="B78" s="162">
        <v>240</v>
      </c>
      <c r="C78" s="237">
        <v>20</v>
      </c>
      <c r="D78" s="164">
        <v>8</v>
      </c>
      <c r="E78" s="10">
        <f t="shared" ref="E78" si="7">ROUND(F78/B78,0)</f>
        <v>1</v>
      </c>
      <c r="F78" s="11">
        <f t="shared" ref="F78" si="8">ROUND(C78*D78,0)</f>
        <v>160</v>
      </c>
    </row>
    <row r="79" spans="1:11" s="229" customFormat="1" x14ac:dyDescent="0.25">
      <c r="A79" s="238" t="s">
        <v>111</v>
      </c>
      <c r="B79" s="7"/>
      <c r="C79" s="239">
        <f>SUM(C77:C78)</f>
        <v>380</v>
      </c>
      <c r="D79" s="32">
        <f>D77</f>
        <v>8</v>
      </c>
      <c r="E79" s="239">
        <f>SUM(E77:E78)</f>
        <v>13</v>
      </c>
      <c r="F79" s="239">
        <f>SUM(F77:F78)</f>
        <v>3040</v>
      </c>
    </row>
    <row r="80" spans="1:11" ht="20.25" customHeight="1" x14ac:dyDescent="0.25">
      <c r="A80" s="38" t="s">
        <v>99</v>
      </c>
      <c r="B80" s="170"/>
      <c r="C80" s="87">
        <f>C75+C79</f>
        <v>1650</v>
      </c>
      <c r="D80" s="228">
        <f>F80/C80</f>
        <v>8.2969696969696969</v>
      </c>
      <c r="E80" s="87">
        <f>E75+E79</f>
        <v>49</v>
      </c>
      <c r="F80" s="87">
        <f>F75+F79</f>
        <v>13690</v>
      </c>
    </row>
    <row r="81" spans="1:158" ht="18" customHeight="1" x14ac:dyDescent="0.25">
      <c r="A81" s="226" t="s">
        <v>132</v>
      </c>
      <c r="B81" s="227"/>
      <c r="C81" s="87">
        <f>C82+C84</f>
        <v>7210</v>
      </c>
      <c r="D81" s="10"/>
      <c r="E81" s="10"/>
      <c r="F81" s="8"/>
    </row>
    <row r="82" spans="1:158" s="16" customFormat="1" x14ac:dyDescent="0.25">
      <c r="A82" s="72" t="s">
        <v>127</v>
      </c>
      <c r="B82" s="111"/>
      <c r="C82" s="240">
        <f>C83</f>
        <v>7200</v>
      </c>
      <c r="D82" s="111"/>
      <c r="E82" s="111"/>
      <c r="F82" s="111"/>
    </row>
    <row r="83" spans="1:158" s="16" customFormat="1" x14ac:dyDescent="0.25">
      <c r="A83" s="114" t="s">
        <v>128</v>
      </c>
      <c r="B83" s="111"/>
      <c r="C83" s="241">
        <v>7200</v>
      </c>
      <c r="D83" s="111"/>
      <c r="E83" s="111"/>
      <c r="F83" s="111"/>
    </row>
    <row r="84" spans="1:158" s="16" customFormat="1" x14ac:dyDescent="0.25">
      <c r="A84" s="72" t="s">
        <v>129</v>
      </c>
      <c r="B84" s="111"/>
      <c r="C84" s="240">
        <f>C85+C86</f>
        <v>10</v>
      </c>
      <c r="D84" s="111"/>
      <c r="E84" s="111"/>
      <c r="F84" s="111"/>
    </row>
    <row r="85" spans="1:158" s="16" customFormat="1" ht="30" x14ac:dyDescent="0.25">
      <c r="A85" s="114" t="s">
        <v>130</v>
      </c>
      <c r="B85" s="111"/>
      <c r="C85" s="241">
        <v>10</v>
      </c>
      <c r="D85" s="111"/>
      <c r="E85" s="111"/>
      <c r="F85" s="111"/>
    </row>
    <row r="86" spans="1:158" s="16" customFormat="1" ht="15.75" thickBot="1" x14ac:dyDescent="0.3">
      <c r="A86" s="117" t="s">
        <v>131</v>
      </c>
      <c r="B86" s="118"/>
      <c r="C86" s="118"/>
      <c r="D86" s="118"/>
      <c r="E86" s="118"/>
      <c r="F86" s="118"/>
    </row>
    <row r="87" spans="1:158" s="244" customFormat="1" ht="15.75" thickBot="1" x14ac:dyDescent="0.3">
      <c r="A87" s="242" t="s">
        <v>10</v>
      </c>
      <c r="B87" s="243"/>
      <c r="C87" s="243"/>
      <c r="D87" s="243"/>
      <c r="E87" s="243"/>
      <c r="F87" s="243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  <c r="AB87" s="229"/>
      <c r="AC87" s="229"/>
      <c r="AD87" s="229"/>
      <c r="AE87" s="229"/>
      <c r="AF87" s="229"/>
      <c r="AG87" s="229"/>
      <c r="AH87" s="229"/>
      <c r="AI87" s="229"/>
      <c r="AJ87" s="229"/>
      <c r="AK87" s="229"/>
      <c r="AL87" s="229"/>
      <c r="AM87" s="229"/>
      <c r="AN87" s="229"/>
      <c r="AO87" s="229"/>
      <c r="AP87" s="229"/>
      <c r="AQ87" s="229"/>
      <c r="AR87" s="229"/>
      <c r="AS87" s="229"/>
      <c r="AT87" s="229"/>
      <c r="AU87" s="229"/>
      <c r="AV87" s="229"/>
      <c r="AW87" s="229"/>
      <c r="AX87" s="229"/>
      <c r="AY87" s="229"/>
      <c r="AZ87" s="229"/>
      <c r="BA87" s="229"/>
      <c r="BB87" s="229"/>
      <c r="BC87" s="229"/>
      <c r="BD87" s="229"/>
      <c r="BE87" s="229"/>
      <c r="BF87" s="229"/>
      <c r="BG87" s="229"/>
      <c r="BH87" s="229"/>
      <c r="BI87" s="229"/>
      <c r="BJ87" s="229"/>
      <c r="BK87" s="229"/>
      <c r="BL87" s="229"/>
      <c r="BM87" s="229"/>
      <c r="BN87" s="229"/>
      <c r="BO87" s="229"/>
      <c r="BP87" s="229"/>
      <c r="BQ87" s="229"/>
      <c r="BR87" s="229"/>
      <c r="BS87" s="229"/>
      <c r="BT87" s="229"/>
      <c r="BU87" s="229"/>
      <c r="BV87" s="229"/>
      <c r="BW87" s="229"/>
      <c r="BX87" s="229"/>
      <c r="BY87" s="229"/>
      <c r="BZ87" s="229"/>
      <c r="CA87" s="229"/>
      <c r="CB87" s="229"/>
      <c r="CC87" s="229"/>
      <c r="CD87" s="229"/>
      <c r="CE87" s="229"/>
      <c r="CF87" s="229"/>
      <c r="CG87" s="229"/>
      <c r="CH87" s="229"/>
      <c r="CI87" s="229"/>
      <c r="CJ87" s="229"/>
      <c r="CK87" s="229"/>
      <c r="CL87" s="229"/>
      <c r="CM87" s="229"/>
      <c r="CN87" s="229"/>
      <c r="CO87" s="229"/>
      <c r="CP87" s="229"/>
      <c r="CQ87" s="229"/>
      <c r="CR87" s="229"/>
      <c r="CS87" s="229"/>
      <c r="CT87" s="229"/>
      <c r="CU87" s="229"/>
      <c r="CV87" s="229"/>
      <c r="CW87" s="229"/>
      <c r="CX87" s="229"/>
      <c r="CY87" s="229"/>
      <c r="CZ87" s="229"/>
      <c r="DA87" s="229"/>
      <c r="DB87" s="229"/>
      <c r="DC87" s="229"/>
      <c r="DD87" s="229"/>
      <c r="DE87" s="229"/>
      <c r="DF87" s="229"/>
      <c r="DG87" s="229"/>
      <c r="DH87" s="229"/>
      <c r="DI87" s="229"/>
      <c r="DJ87" s="229"/>
      <c r="DK87" s="229"/>
      <c r="DL87" s="229"/>
      <c r="DM87" s="229"/>
      <c r="DN87" s="229"/>
      <c r="DO87" s="229"/>
      <c r="DP87" s="229"/>
      <c r="DQ87" s="229"/>
      <c r="DR87" s="229"/>
      <c r="DS87" s="229"/>
      <c r="DT87" s="229"/>
      <c r="DU87" s="229"/>
      <c r="DV87" s="229"/>
      <c r="DW87" s="229"/>
      <c r="DX87" s="229"/>
      <c r="DY87" s="229"/>
      <c r="DZ87" s="229"/>
      <c r="EA87" s="229"/>
      <c r="EB87" s="229"/>
      <c r="EC87" s="229"/>
      <c r="ED87" s="229"/>
      <c r="EE87" s="229"/>
      <c r="EF87" s="229"/>
      <c r="EG87" s="229"/>
      <c r="EH87" s="229"/>
      <c r="EI87" s="229"/>
      <c r="EJ87" s="229"/>
      <c r="EK87" s="229"/>
      <c r="EL87" s="229"/>
      <c r="EM87" s="229"/>
      <c r="EN87" s="229"/>
      <c r="EO87" s="229"/>
      <c r="EP87" s="229"/>
      <c r="EQ87" s="229"/>
      <c r="ER87" s="229"/>
      <c r="ES87" s="229"/>
      <c r="ET87" s="229"/>
      <c r="EU87" s="229"/>
      <c r="EV87" s="229"/>
      <c r="EW87" s="229"/>
      <c r="EX87" s="229"/>
      <c r="EY87" s="229"/>
      <c r="EZ87" s="229"/>
      <c r="FA87" s="229"/>
      <c r="FB87" s="229"/>
    </row>
    <row r="88" spans="1:158" ht="43.5" customHeight="1" x14ac:dyDescent="0.25">
      <c r="A88" s="245" t="s">
        <v>79</v>
      </c>
      <c r="B88" s="246"/>
      <c r="C88" s="93"/>
      <c r="D88" s="247"/>
      <c r="E88" s="247"/>
      <c r="F88" s="93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9"/>
      <c r="AH88" s="229"/>
      <c r="AI88" s="229"/>
      <c r="AJ88" s="229"/>
      <c r="AK88" s="229"/>
      <c r="AL88" s="229"/>
      <c r="AM88" s="229"/>
      <c r="AN88" s="229"/>
      <c r="AO88" s="229"/>
      <c r="AP88" s="229"/>
      <c r="AQ88" s="229"/>
      <c r="AR88" s="229"/>
      <c r="AS88" s="229"/>
      <c r="AT88" s="229"/>
      <c r="AU88" s="229"/>
      <c r="AV88" s="229"/>
      <c r="AW88" s="229"/>
      <c r="AX88" s="229"/>
      <c r="AY88" s="229"/>
      <c r="AZ88" s="229"/>
      <c r="BA88" s="229"/>
      <c r="BB88" s="229"/>
      <c r="BC88" s="229"/>
      <c r="BD88" s="229"/>
      <c r="BE88" s="229"/>
      <c r="BF88" s="229"/>
      <c r="BG88" s="229"/>
      <c r="BH88" s="229"/>
      <c r="BI88" s="229"/>
      <c r="BJ88" s="229"/>
      <c r="BK88" s="229"/>
      <c r="BL88" s="229"/>
      <c r="BM88" s="229"/>
      <c r="BN88" s="229"/>
      <c r="BO88" s="229"/>
      <c r="BP88" s="229"/>
      <c r="BQ88" s="229"/>
      <c r="BR88" s="229"/>
      <c r="BS88" s="229"/>
      <c r="BT88" s="229"/>
      <c r="BU88" s="229"/>
      <c r="BV88" s="229"/>
      <c r="BW88" s="229"/>
      <c r="BX88" s="229"/>
      <c r="BY88" s="229"/>
      <c r="BZ88" s="229"/>
      <c r="CA88" s="229"/>
      <c r="CB88" s="229"/>
      <c r="CC88" s="229"/>
      <c r="CD88" s="229"/>
      <c r="CE88" s="229"/>
      <c r="CF88" s="229"/>
      <c r="CG88" s="229"/>
      <c r="CH88" s="229"/>
      <c r="CI88" s="229"/>
      <c r="CJ88" s="229"/>
      <c r="CK88" s="229"/>
      <c r="CL88" s="229"/>
      <c r="CM88" s="229"/>
      <c r="CN88" s="229"/>
      <c r="CO88" s="229"/>
      <c r="CP88" s="229"/>
      <c r="CQ88" s="229"/>
      <c r="CR88" s="229"/>
      <c r="CS88" s="229"/>
      <c r="CT88" s="229"/>
      <c r="CU88" s="229"/>
      <c r="CV88" s="229"/>
      <c r="CW88" s="229"/>
      <c r="CX88" s="229"/>
      <c r="CY88" s="229"/>
      <c r="CZ88" s="229"/>
      <c r="DA88" s="229"/>
      <c r="DB88" s="229"/>
      <c r="DC88" s="229"/>
      <c r="DD88" s="229"/>
      <c r="DE88" s="229"/>
      <c r="DF88" s="229"/>
      <c r="DG88" s="229"/>
      <c r="DH88" s="229"/>
      <c r="DI88" s="229"/>
      <c r="DJ88" s="229"/>
      <c r="DK88" s="229"/>
      <c r="DL88" s="229"/>
      <c r="DM88" s="229"/>
      <c r="DN88" s="229"/>
      <c r="DO88" s="229"/>
      <c r="DP88" s="229"/>
      <c r="DQ88" s="229"/>
      <c r="DR88" s="229"/>
      <c r="DS88" s="229"/>
      <c r="DT88" s="229"/>
      <c r="DU88" s="229"/>
      <c r="DV88" s="229"/>
      <c r="DW88" s="229"/>
      <c r="DX88" s="229"/>
      <c r="DY88" s="229"/>
      <c r="DZ88" s="229"/>
      <c r="EA88" s="229"/>
      <c r="EB88" s="229"/>
      <c r="EC88" s="229"/>
      <c r="ED88" s="229"/>
      <c r="EE88" s="229"/>
      <c r="EF88" s="229"/>
      <c r="EG88" s="229"/>
      <c r="EH88" s="229"/>
      <c r="EI88" s="229"/>
      <c r="EJ88" s="229"/>
      <c r="EK88" s="229"/>
      <c r="EL88" s="229"/>
      <c r="EM88" s="229"/>
      <c r="EN88" s="229"/>
      <c r="EO88" s="229"/>
      <c r="EP88" s="229"/>
      <c r="EQ88" s="229"/>
      <c r="ER88" s="229"/>
      <c r="ES88" s="229"/>
      <c r="ET88" s="229"/>
      <c r="EU88" s="229"/>
      <c r="EV88" s="229"/>
      <c r="EW88" s="229"/>
      <c r="EX88" s="229"/>
      <c r="EY88" s="229"/>
      <c r="EZ88" s="229"/>
      <c r="FA88" s="229"/>
      <c r="FB88" s="229"/>
    </row>
    <row r="89" spans="1:158" x14ac:dyDescent="0.25">
      <c r="A89" s="220" t="s">
        <v>4</v>
      </c>
      <c r="B89" s="71"/>
      <c r="C89" s="8"/>
      <c r="D89" s="10"/>
      <c r="E89" s="10"/>
      <c r="F89" s="8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29"/>
      <c r="Z89" s="229"/>
      <c r="AA89" s="229"/>
      <c r="AB89" s="229"/>
      <c r="AC89" s="229"/>
      <c r="AD89" s="229"/>
      <c r="AE89" s="229"/>
      <c r="AF89" s="229"/>
      <c r="AG89" s="229"/>
      <c r="AH89" s="229"/>
      <c r="AI89" s="229"/>
      <c r="AJ89" s="229"/>
      <c r="AK89" s="229"/>
      <c r="AL89" s="229"/>
      <c r="AM89" s="229"/>
      <c r="AN89" s="229"/>
      <c r="AO89" s="229"/>
      <c r="AP89" s="229"/>
      <c r="AQ89" s="229"/>
      <c r="AR89" s="229"/>
      <c r="AS89" s="229"/>
      <c r="AT89" s="229"/>
      <c r="AU89" s="229"/>
      <c r="AV89" s="229"/>
      <c r="AW89" s="229"/>
      <c r="AX89" s="229"/>
      <c r="AY89" s="229"/>
      <c r="AZ89" s="229"/>
      <c r="BA89" s="229"/>
      <c r="BB89" s="229"/>
      <c r="BC89" s="229"/>
      <c r="BD89" s="229"/>
      <c r="BE89" s="229"/>
      <c r="BF89" s="229"/>
      <c r="BG89" s="229"/>
      <c r="BH89" s="229"/>
      <c r="BI89" s="229"/>
      <c r="BJ89" s="229"/>
      <c r="BK89" s="229"/>
      <c r="BL89" s="229"/>
      <c r="BM89" s="229"/>
      <c r="BN89" s="229"/>
      <c r="BO89" s="229"/>
      <c r="BP89" s="229"/>
      <c r="BQ89" s="229"/>
      <c r="BR89" s="229"/>
      <c r="BS89" s="229"/>
      <c r="BT89" s="229"/>
      <c r="BU89" s="229"/>
      <c r="BV89" s="229"/>
      <c r="BW89" s="229"/>
      <c r="BX89" s="229"/>
      <c r="BY89" s="229"/>
      <c r="BZ89" s="229"/>
      <c r="CA89" s="229"/>
      <c r="CB89" s="229"/>
      <c r="CC89" s="229"/>
      <c r="CD89" s="229"/>
      <c r="CE89" s="229"/>
      <c r="CF89" s="229"/>
      <c r="CG89" s="229"/>
      <c r="CH89" s="229"/>
      <c r="CI89" s="229"/>
      <c r="CJ89" s="229"/>
      <c r="CK89" s="229"/>
      <c r="CL89" s="229"/>
      <c r="CM89" s="229"/>
      <c r="CN89" s="229"/>
      <c r="CO89" s="229"/>
      <c r="CP89" s="229"/>
      <c r="CQ89" s="229"/>
      <c r="CR89" s="229"/>
      <c r="CS89" s="229"/>
      <c r="CT89" s="229"/>
      <c r="CU89" s="229"/>
      <c r="CV89" s="229"/>
      <c r="CW89" s="229"/>
      <c r="CX89" s="229"/>
      <c r="CY89" s="229"/>
      <c r="CZ89" s="229"/>
      <c r="DA89" s="229"/>
      <c r="DB89" s="229"/>
      <c r="DC89" s="229"/>
      <c r="DD89" s="229"/>
      <c r="DE89" s="229"/>
      <c r="DF89" s="229"/>
      <c r="DG89" s="229"/>
      <c r="DH89" s="229"/>
      <c r="DI89" s="229"/>
      <c r="DJ89" s="229"/>
      <c r="DK89" s="229"/>
      <c r="DL89" s="229"/>
      <c r="DM89" s="229"/>
      <c r="DN89" s="229"/>
      <c r="DO89" s="229"/>
      <c r="DP89" s="229"/>
      <c r="DQ89" s="229"/>
      <c r="DR89" s="229"/>
      <c r="DS89" s="229"/>
      <c r="DT89" s="229"/>
      <c r="DU89" s="229"/>
      <c r="DV89" s="229"/>
      <c r="DW89" s="229"/>
      <c r="DX89" s="229"/>
      <c r="DY89" s="229"/>
      <c r="DZ89" s="229"/>
      <c r="EA89" s="229"/>
      <c r="EB89" s="229"/>
      <c r="EC89" s="229"/>
      <c r="ED89" s="229"/>
      <c r="EE89" s="229"/>
      <c r="EF89" s="229"/>
      <c r="EG89" s="229"/>
      <c r="EH89" s="229"/>
      <c r="EI89" s="229"/>
      <c r="EJ89" s="229"/>
      <c r="EK89" s="229"/>
      <c r="EL89" s="229"/>
      <c r="EM89" s="229"/>
      <c r="EN89" s="229"/>
      <c r="EO89" s="229"/>
      <c r="EP89" s="229"/>
      <c r="EQ89" s="229"/>
      <c r="ER89" s="229"/>
      <c r="ES89" s="229"/>
      <c r="ET89" s="229"/>
      <c r="EU89" s="229"/>
      <c r="EV89" s="229"/>
      <c r="EW89" s="229"/>
      <c r="EX89" s="229"/>
      <c r="EY89" s="229"/>
      <c r="EZ89" s="229"/>
      <c r="FA89" s="229"/>
      <c r="FB89" s="229"/>
    </row>
    <row r="90" spans="1:158" ht="15.75" customHeight="1" x14ac:dyDescent="0.25">
      <c r="A90" s="75" t="s">
        <v>52</v>
      </c>
      <c r="B90" s="71">
        <v>340</v>
      </c>
      <c r="C90" s="8">
        <v>400</v>
      </c>
      <c r="D90" s="223">
        <v>11.5</v>
      </c>
      <c r="E90" s="10">
        <f>ROUND(F90/B90,0)</f>
        <v>14</v>
      </c>
      <c r="F90" s="11">
        <f>ROUND(C90*D90,0)</f>
        <v>4600</v>
      </c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  <c r="BB90" s="229"/>
      <c r="BC90" s="229"/>
      <c r="BD90" s="229"/>
      <c r="BE90" s="229"/>
      <c r="BF90" s="229"/>
      <c r="BG90" s="229"/>
      <c r="BH90" s="229"/>
      <c r="BI90" s="229"/>
      <c r="BJ90" s="229"/>
      <c r="BK90" s="229"/>
      <c r="BL90" s="229"/>
      <c r="BM90" s="229"/>
      <c r="BN90" s="229"/>
      <c r="BO90" s="229"/>
      <c r="BP90" s="229"/>
      <c r="BQ90" s="229"/>
      <c r="BR90" s="229"/>
      <c r="BS90" s="229"/>
      <c r="BT90" s="229"/>
      <c r="BU90" s="229"/>
      <c r="BV90" s="229"/>
      <c r="BW90" s="229"/>
      <c r="BX90" s="229"/>
      <c r="BY90" s="229"/>
      <c r="BZ90" s="229"/>
      <c r="CA90" s="229"/>
      <c r="CB90" s="229"/>
      <c r="CC90" s="229"/>
      <c r="CD90" s="229"/>
      <c r="CE90" s="229"/>
      <c r="CF90" s="229"/>
      <c r="CG90" s="229"/>
      <c r="CH90" s="229"/>
      <c r="CI90" s="229"/>
      <c r="CJ90" s="229"/>
      <c r="CK90" s="229"/>
      <c r="CL90" s="229"/>
      <c r="CM90" s="229"/>
      <c r="CN90" s="229"/>
      <c r="CO90" s="229"/>
      <c r="CP90" s="229"/>
      <c r="CQ90" s="229"/>
      <c r="CR90" s="229"/>
      <c r="CS90" s="229"/>
      <c r="CT90" s="229"/>
      <c r="CU90" s="229"/>
      <c r="CV90" s="229"/>
      <c r="CW90" s="229"/>
      <c r="CX90" s="229"/>
      <c r="CY90" s="229"/>
      <c r="CZ90" s="229"/>
      <c r="DA90" s="229"/>
      <c r="DB90" s="229"/>
      <c r="DC90" s="229"/>
      <c r="DD90" s="229"/>
      <c r="DE90" s="229"/>
      <c r="DF90" s="229"/>
      <c r="DG90" s="229"/>
      <c r="DH90" s="229"/>
      <c r="DI90" s="229"/>
      <c r="DJ90" s="229"/>
      <c r="DK90" s="229"/>
      <c r="DL90" s="229"/>
      <c r="DM90" s="229"/>
      <c r="DN90" s="229"/>
      <c r="DO90" s="229"/>
      <c r="DP90" s="229"/>
      <c r="DQ90" s="229"/>
      <c r="DR90" s="229"/>
      <c r="DS90" s="229"/>
      <c r="DT90" s="229"/>
      <c r="DU90" s="229"/>
      <c r="DV90" s="229"/>
      <c r="DW90" s="229"/>
      <c r="DX90" s="229"/>
      <c r="DY90" s="229"/>
      <c r="DZ90" s="229"/>
      <c r="EA90" s="229"/>
      <c r="EB90" s="229"/>
      <c r="EC90" s="229"/>
      <c r="ED90" s="229"/>
      <c r="EE90" s="229"/>
      <c r="EF90" s="229"/>
      <c r="EG90" s="229"/>
      <c r="EH90" s="229"/>
      <c r="EI90" s="229"/>
      <c r="EJ90" s="229"/>
      <c r="EK90" s="229"/>
      <c r="EL90" s="229"/>
      <c r="EM90" s="229"/>
      <c r="EN90" s="229"/>
      <c r="EO90" s="229"/>
      <c r="EP90" s="229"/>
      <c r="EQ90" s="229"/>
      <c r="ER90" s="229"/>
      <c r="ES90" s="229"/>
      <c r="ET90" s="229"/>
      <c r="EU90" s="229"/>
      <c r="EV90" s="229"/>
      <c r="EW90" s="229"/>
      <c r="EX90" s="229"/>
      <c r="EY90" s="229"/>
      <c r="EZ90" s="229"/>
      <c r="FA90" s="229"/>
      <c r="FB90" s="229"/>
    </row>
    <row r="91" spans="1:158" ht="15" customHeight="1" x14ac:dyDescent="0.25">
      <c r="A91" s="75" t="s">
        <v>11</v>
      </c>
      <c r="B91" s="71">
        <v>340</v>
      </c>
      <c r="C91" s="8">
        <v>180</v>
      </c>
      <c r="D91" s="223">
        <v>9</v>
      </c>
      <c r="E91" s="10">
        <f>ROUND(F91/B91,0)</f>
        <v>5</v>
      </c>
      <c r="F91" s="11">
        <f>ROUND(C91*D91,0)</f>
        <v>1620</v>
      </c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  <c r="AB91" s="229"/>
      <c r="AC91" s="229"/>
      <c r="AD91" s="229"/>
      <c r="AE91" s="229"/>
      <c r="AF91" s="229"/>
      <c r="AG91" s="229"/>
      <c r="AH91" s="229"/>
      <c r="AI91" s="229"/>
      <c r="AJ91" s="229"/>
      <c r="AK91" s="229"/>
      <c r="AL91" s="229"/>
      <c r="AM91" s="229"/>
      <c r="AN91" s="229"/>
      <c r="AO91" s="229"/>
      <c r="AP91" s="229"/>
      <c r="AQ91" s="229"/>
      <c r="AR91" s="229"/>
      <c r="AS91" s="229"/>
      <c r="AT91" s="229"/>
      <c r="AU91" s="229"/>
      <c r="AV91" s="229"/>
      <c r="AW91" s="229"/>
      <c r="AX91" s="229"/>
      <c r="AY91" s="229"/>
      <c r="AZ91" s="229"/>
      <c r="BA91" s="229"/>
      <c r="BB91" s="229"/>
      <c r="BC91" s="229"/>
      <c r="BD91" s="229"/>
      <c r="BE91" s="229"/>
      <c r="BF91" s="229"/>
      <c r="BG91" s="229"/>
      <c r="BH91" s="229"/>
      <c r="BI91" s="229"/>
      <c r="BJ91" s="229"/>
      <c r="BK91" s="229"/>
      <c r="BL91" s="229"/>
      <c r="BM91" s="229"/>
      <c r="BN91" s="229"/>
      <c r="BO91" s="229"/>
      <c r="BP91" s="229"/>
      <c r="BQ91" s="229"/>
      <c r="BR91" s="229"/>
      <c r="BS91" s="229"/>
      <c r="BT91" s="229"/>
      <c r="BU91" s="229"/>
      <c r="BV91" s="229"/>
      <c r="BW91" s="229"/>
      <c r="BX91" s="229"/>
      <c r="BY91" s="229"/>
      <c r="BZ91" s="229"/>
      <c r="CA91" s="229"/>
      <c r="CB91" s="229"/>
      <c r="CC91" s="229"/>
      <c r="CD91" s="229"/>
      <c r="CE91" s="229"/>
      <c r="CF91" s="229"/>
      <c r="CG91" s="229"/>
      <c r="CH91" s="229"/>
      <c r="CI91" s="229"/>
      <c r="CJ91" s="229"/>
      <c r="CK91" s="229"/>
      <c r="CL91" s="229"/>
      <c r="CM91" s="229"/>
      <c r="CN91" s="229"/>
      <c r="CO91" s="229"/>
      <c r="CP91" s="229"/>
      <c r="CQ91" s="229"/>
      <c r="CR91" s="229"/>
      <c r="CS91" s="229"/>
      <c r="CT91" s="229"/>
      <c r="CU91" s="229"/>
      <c r="CV91" s="229"/>
      <c r="CW91" s="229"/>
      <c r="CX91" s="229"/>
      <c r="CY91" s="229"/>
      <c r="CZ91" s="229"/>
      <c r="DA91" s="229"/>
      <c r="DB91" s="229"/>
      <c r="DC91" s="229"/>
      <c r="DD91" s="229"/>
      <c r="DE91" s="229"/>
      <c r="DF91" s="229"/>
      <c r="DG91" s="229"/>
      <c r="DH91" s="229"/>
      <c r="DI91" s="229"/>
      <c r="DJ91" s="229"/>
      <c r="DK91" s="229"/>
      <c r="DL91" s="229"/>
      <c r="DM91" s="229"/>
      <c r="DN91" s="229"/>
      <c r="DO91" s="229"/>
      <c r="DP91" s="229"/>
      <c r="DQ91" s="229"/>
      <c r="DR91" s="229"/>
      <c r="DS91" s="229"/>
      <c r="DT91" s="229"/>
      <c r="DU91" s="229"/>
      <c r="DV91" s="229"/>
      <c r="DW91" s="229"/>
      <c r="DX91" s="229"/>
      <c r="DY91" s="229"/>
      <c r="DZ91" s="229"/>
      <c r="EA91" s="229"/>
      <c r="EB91" s="229"/>
      <c r="EC91" s="229"/>
      <c r="ED91" s="229"/>
      <c r="EE91" s="229"/>
      <c r="EF91" s="229"/>
      <c r="EG91" s="229"/>
      <c r="EH91" s="229"/>
      <c r="EI91" s="229"/>
      <c r="EJ91" s="229"/>
      <c r="EK91" s="229"/>
      <c r="EL91" s="229"/>
      <c r="EM91" s="229"/>
      <c r="EN91" s="229"/>
      <c r="EO91" s="229"/>
      <c r="EP91" s="229"/>
      <c r="EQ91" s="229"/>
      <c r="ER91" s="229"/>
      <c r="ES91" s="229"/>
      <c r="ET91" s="229"/>
      <c r="EU91" s="229"/>
      <c r="EV91" s="229"/>
      <c r="EW91" s="229"/>
      <c r="EX91" s="229"/>
      <c r="EY91" s="229"/>
      <c r="EZ91" s="229"/>
      <c r="FA91" s="229"/>
      <c r="FB91" s="229"/>
    </row>
    <row r="92" spans="1:158" ht="15" customHeight="1" x14ac:dyDescent="0.25">
      <c r="A92" s="75" t="s">
        <v>21</v>
      </c>
      <c r="B92" s="71">
        <v>340</v>
      </c>
      <c r="C92" s="8">
        <f>290+39</f>
        <v>329</v>
      </c>
      <c r="D92" s="223">
        <v>11</v>
      </c>
      <c r="E92" s="10">
        <f>ROUND(F92/B92,0)</f>
        <v>11</v>
      </c>
      <c r="F92" s="11">
        <f>ROUND(C92*D92,0)</f>
        <v>3619</v>
      </c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29"/>
      <c r="AH92" s="229"/>
      <c r="AI92" s="229"/>
      <c r="AJ92" s="229"/>
      <c r="AK92" s="229"/>
      <c r="AL92" s="229"/>
      <c r="AM92" s="229"/>
      <c r="AN92" s="229"/>
      <c r="AO92" s="229"/>
      <c r="AP92" s="229"/>
      <c r="AQ92" s="229"/>
      <c r="AR92" s="229"/>
      <c r="AS92" s="229"/>
      <c r="AT92" s="229"/>
      <c r="AU92" s="229"/>
      <c r="AV92" s="229"/>
      <c r="AW92" s="229"/>
      <c r="AX92" s="229"/>
      <c r="AY92" s="229"/>
      <c r="AZ92" s="229"/>
      <c r="BA92" s="229"/>
      <c r="BB92" s="229"/>
      <c r="BC92" s="229"/>
      <c r="BD92" s="229"/>
      <c r="BE92" s="229"/>
      <c r="BF92" s="229"/>
      <c r="BG92" s="229"/>
      <c r="BH92" s="229"/>
      <c r="BI92" s="229"/>
      <c r="BJ92" s="229"/>
      <c r="BK92" s="229"/>
      <c r="BL92" s="229"/>
      <c r="BM92" s="229"/>
      <c r="BN92" s="229"/>
      <c r="BO92" s="229"/>
      <c r="BP92" s="229"/>
      <c r="BQ92" s="229"/>
      <c r="BR92" s="229"/>
      <c r="BS92" s="229"/>
      <c r="BT92" s="229"/>
      <c r="BU92" s="229"/>
      <c r="BV92" s="229"/>
      <c r="BW92" s="229"/>
      <c r="BX92" s="229"/>
      <c r="BY92" s="229"/>
      <c r="BZ92" s="229"/>
      <c r="CA92" s="229"/>
      <c r="CB92" s="229"/>
      <c r="CC92" s="229"/>
      <c r="CD92" s="229"/>
      <c r="CE92" s="229"/>
      <c r="CF92" s="229"/>
      <c r="CG92" s="229"/>
      <c r="CH92" s="229"/>
      <c r="CI92" s="229"/>
      <c r="CJ92" s="229"/>
      <c r="CK92" s="229"/>
      <c r="CL92" s="229"/>
      <c r="CM92" s="229"/>
      <c r="CN92" s="229"/>
      <c r="CO92" s="229"/>
      <c r="CP92" s="229"/>
      <c r="CQ92" s="229"/>
      <c r="CR92" s="229"/>
      <c r="CS92" s="229"/>
      <c r="CT92" s="229"/>
      <c r="CU92" s="229"/>
      <c r="CV92" s="229"/>
      <c r="CW92" s="229"/>
      <c r="CX92" s="229"/>
      <c r="CY92" s="229"/>
      <c r="CZ92" s="229"/>
      <c r="DA92" s="229"/>
      <c r="DB92" s="229"/>
      <c r="DC92" s="229"/>
      <c r="DD92" s="229"/>
      <c r="DE92" s="229"/>
      <c r="DF92" s="229"/>
      <c r="DG92" s="229"/>
      <c r="DH92" s="229"/>
      <c r="DI92" s="229"/>
      <c r="DJ92" s="229"/>
      <c r="DK92" s="229"/>
      <c r="DL92" s="229"/>
      <c r="DM92" s="229"/>
      <c r="DN92" s="229"/>
      <c r="DO92" s="229"/>
      <c r="DP92" s="229"/>
      <c r="DQ92" s="229"/>
      <c r="DR92" s="229"/>
      <c r="DS92" s="229"/>
      <c r="DT92" s="229"/>
      <c r="DU92" s="229"/>
      <c r="DV92" s="229"/>
      <c r="DW92" s="229"/>
      <c r="DX92" s="229"/>
      <c r="DY92" s="229"/>
      <c r="DZ92" s="229"/>
      <c r="EA92" s="229"/>
      <c r="EB92" s="229"/>
      <c r="EC92" s="229"/>
      <c r="ED92" s="229"/>
      <c r="EE92" s="229"/>
      <c r="EF92" s="229"/>
      <c r="EG92" s="229"/>
      <c r="EH92" s="229"/>
      <c r="EI92" s="229"/>
      <c r="EJ92" s="229"/>
      <c r="EK92" s="229"/>
      <c r="EL92" s="229"/>
      <c r="EM92" s="229"/>
      <c r="EN92" s="229"/>
      <c r="EO92" s="229"/>
      <c r="EP92" s="229"/>
      <c r="EQ92" s="229"/>
      <c r="ER92" s="229"/>
      <c r="ES92" s="229"/>
      <c r="ET92" s="229"/>
      <c r="EU92" s="229"/>
      <c r="EV92" s="229"/>
      <c r="EW92" s="229"/>
      <c r="EX92" s="229"/>
      <c r="EY92" s="229"/>
      <c r="EZ92" s="229"/>
      <c r="FA92" s="229"/>
      <c r="FB92" s="229"/>
    </row>
    <row r="93" spans="1:158" s="250" customFormat="1" x14ac:dyDescent="0.25">
      <c r="A93" s="75" t="s">
        <v>26</v>
      </c>
      <c r="B93" s="248">
        <v>270</v>
      </c>
      <c r="C93" s="8">
        <v>420</v>
      </c>
      <c r="D93" s="249">
        <v>7.5</v>
      </c>
      <c r="E93" s="10">
        <f>ROUND(F93/B93,0)</f>
        <v>12</v>
      </c>
      <c r="F93" s="11">
        <f>ROUND(C93*D93,0)</f>
        <v>3150</v>
      </c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29"/>
      <c r="Z93" s="229"/>
      <c r="AA93" s="229"/>
      <c r="AB93" s="229"/>
      <c r="AC93" s="229"/>
      <c r="AD93" s="229"/>
      <c r="AE93" s="229"/>
      <c r="AF93" s="229"/>
      <c r="AG93" s="229"/>
      <c r="AH93" s="229"/>
      <c r="AI93" s="229"/>
      <c r="AJ93" s="229"/>
      <c r="AK93" s="229"/>
      <c r="AL93" s="229"/>
      <c r="AM93" s="229"/>
      <c r="AN93" s="229"/>
      <c r="AO93" s="229"/>
      <c r="AP93" s="229"/>
      <c r="AQ93" s="229"/>
      <c r="AR93" s="229"/>
      <c r="AS93" s="229"/>
      <c r="AT93" s="229"/>
      <c r="AU93" s="229"/>
      <c r="AV93" s="229"/>
      <c r="AW93" s="229"/>
      <c r="AX93" s="229"/>
      <c r="AY93" s="229"/>
      <c r="AZ93" s="229"/>
      <c r="BA93" s="229"/>
      <c r="BB93" s="229"/>
      <c r="BC93" s="229"/>
      <c r="BD93" s="229"/>
      <c r="BE93" s="229"/>
      <c r="BF93" s="229"/>
      <c r="BG93" s="229"/>
      <c r="BH93" s="229"/>
      <c r="BI93" s="229"/>
      <c r="BJ93" s="229"/>
      <c r="BK93" s="229"/>
      <c r="BL93" s="229"/>
      <c r="BM93" s="229"/>
      <c r="BN93" s="229"/>
      <c r="BO93" s="229"/>
      <c r="BP93" s="229"/>
      <c r="BQ93" s="229"/>
      <c r="BR93" s="229"/>
      <c r="BS93" s="229"/>
      <c r="BT93" s="229"/>
      <c r="BU93" s="229"/>
      <c r="BV93" s="229"/>
      <c r="BW93" s="229"/>
      <c r="BX93" s="229"/>
      <c r="BY93" s="229"/>
      <c r="BZ93" s="229"/>
      <c r="CA93" s="229"/>
      <c r="CB93" s="229"/>
      <c r="CC93" s="229"/>
      <c r="CD93" s="229"/>
      <c r="CE93" s="229"/>
      <c r="CF93" s="229"/>
      <c r="CG93" s="229"/>
      <c r="CH93" s="229"/>
      <c r="CI93" s="229"/>
      <c r="CJ93" s="229"/>
      <c r="CK93" s="229"/>
      <c r="CL93" s="229"/>
      <c r="CM93" s="229"/>
      <c r="CN93" s="229"/>
      <c r="CO93" s="229"/>
      <c r="CP93" s="229"/>
      <c r="CQ93" s="229"/>
      <c r="CR93" s="229"/>
      <c r="CS93" s="229"/>
      <c r="CT93" s="229"/>
      <c r="CU93" s="229"/>
      <c r="CV93" s="229"/>
      <c r="CW93" s="229"/>
      <c r="CX93" s="229"/>
      <c r="CY93" s="229"/>
      <c r="CZ93" s="229"/>
      <c r="DA93" s="229"/>
      <c r="DB93" s="229"/>
      <c r="DC93" s="229"/>
      <c r="DD93" s="229"/>
      <c r="DE93" s="229"/>
      <c r="DF93" s="229"/>
      <c r="DG93" s="229"/>
      <c r="DH93" s="229"/>
      <c r="DI93" s="229"/>
      <c r="DJ93" s="229"/>
      <c r="DK93" s="229"/>
      <c r="DL93" s="229"/>
      <c r="DM93" s="229"/>
      <c r="DN93" s="229"/>
      <c r="DO93" s="229"/>
      <c r="DP93" s="229"/>
      <c r="DQ93" s="229"/>
      <c r="DR93" s="229"/>
      <c r="DS93" s="229"/>
      <c r="DT93" s="229"/>
      <c r="DU93" s="229"/>
      <c r="DV93" s="229"/>
      <c r="DW93" s="229"/>
      <c r="DX93" s="229"/>
      <c r="DY93" s="229"/>
      <c r="DZ93" s="229"/>
      <c r="EA93" s="229"/>
      <c r="EB93" s="229"/>
      <c r="EC93" s="229"/>
      <c r="ED93" s="229"/>
      <c r="EE93" s="229"/>
      <c r="EF93" s="229"/>
      <c r="EG93" s="229"/>
      <c r="EH93" s="229"/>
      <c r="EI93" s="229"/>
      <c r="EJ93" s="229"/>
      <c r="EK93" s="229"/>
      <c r="EL93" s="229"/>
      <c r="EM93" s="229"/>
      <c r="EN93" s="229"/>
      <c r="EO93" s="229"/>
      <c r="EP93" s="229"/>
      <c r="EQ93" s="229"/>
      <c r="ER93" s="229"/>
      <c r="ES93" s="229"/>
      <c r="ET93" s="229"/>
      <c r="EU93" s="229"/>
      <c r="EV93" s="229"/>
      <c r="EW93" s="229"/>
      <c r="EX93" s="229"/>
      <c r="EY93" s="229"/>
      <c r="EZ93" s="229"/>
      <c r="FA93" s="229"/>
      <c r="FB93" s="229"/>
    </row>
    <row r="94" spans="1:158" s="250" customFormat="1" x14ac:dyDescent="0.25">
      <c r="A94" s="75" t="s">
        <v>23</v>
      </c>
      <c r="B94" s="248">
        <v>340</v>
      </c>
      <c r="C94" s="8">
        <f>50-41</f>
        <v>9</v>
      </c>
      <c r="D94" s="249">
        <v>7</v>
      </c>
      <c r="E94" s="10">
        <f t="shared" ref="E94:E95" si="9">ROUND(F94/B94,0)</f>
        <v>0</v>
      </c>
      <c r="F94" s="11">
        <f t="shared" ref="F94:F95" si="10">ROUND(C94*D94,0)</f>
        <v>63</v>
      </c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229"/>
      <c r="AD94" s="229"/>
      <c r="AE94" s="229"/>
      <c r="AF94" s="229"/>
      <c r="AG94" s="229"/>
      <c r="AH94" s="229"/>
      <c r="AI94" s="229"/>
      <c r="AJ94" s="229"/>
      <c r="AK94" s="229"/>
      <c r="AL94" s="229"/>
      <c r="AM94" s="229"/>
      <c r="AN94" s="229"/>
      <c r="AO94" s="229"/>
      <c r="AP94" s="229"/>
      <c r="AQ94" s="229"/>
      <c r="AR94" s="229"/>
      <c r="AS94" s="229"/>
      <c r="AT94" s="229"/>
      <c r="AU94" s="229"/>
      <c r="AV94" s="229"/>
      <c r="AW94" s="229"/>
      <c r="AX94" s="229"/>
      <c r="AY94" s="229"/>
      <c r="AZ94" s="229"/>
      <c r="BA94" s="229"/>
      <c r="BB94" s="229"/>
      <c r="BC94" s="229"/>
      <c r="BD94" s="229"/>
      <c r="BE94" s="229"/>
      <c r="BF94" s="229"/>
      <c r="BG94" s="229"/>
      <c r="BH94" s="229"/>
      <c r="BI94" s="229"/>
      <c r="BJ94" s="229"/>
      <c r="BK94" s="229"/>
      <c r="BL94" s="229"/>
      <c r="BM94" s="229"/>
      <c r="BN94" s="229"/>
      <c r="BO94" s="229"/>
      <c r="BP94" s="229"/>
      <c r="BQ94" s="229"/>
      <c r="BR94" s="229"/>
      <c r="BS94" s="229"/>
      <c r="BT94" s="229"/>
      <c r="BU94" s="229"/>
      <c r="BV94" s="229"/>
      <c r="BW94" s="229"/>
      <c r="BX94" s="229"/>
      <c r="BY94" s="229"/>
      <c r="BZ94" s="229"/>
      <c r="CA94" s="229"/>
      <c r="CB94" s="229"/>
      <c r="CC94" s="229"/>
      <c r="CD94" s="229"/>
      <c r="CE94" s="229"/>
      <c r="CF94" s="229"/>
      <c r="CG94" s="229"/>
      <c r="CH94" s="229"/>
      <c r="CI94" s="229"/>
      <c r="CJ94" s="229"/>
      <c r="CK94" s="229"/>
      <c r="CL94" s="229"/>
      <c r="CM94" s="229"/>
      <c r="CN94" s="229"/>
      <c r="CO94" s="229"/>
      <c r="CP94" s="229"/>
      <c r="CQ94" s="229"/>
      <c r="CR94" s="229"/>
      <c r="CS94" s="229"/>
      <c r="CT94" s="229"/>
      <c r="CU94" s="229"/>
      <c r="CV94" s="229"/>
      <c r="CW94" s="229"/>
      <c r="CX94" s="229"/>
      <c r="CY94" s="229"/>
      <c r="CZ94" s="229"/>
      <c r="DA94" s="229"/>
      <c r="DB94" s="229"/>
      <c r="DC94" s="229"/>
      <c r="DD94" s="229"/>
      <c r="DE94" s="229"/>
      <c r="DF94" s="229"/>
      <c r="DG94" s="229"/>
      <c r="DH94" s="229"/>
      <c r="DI94" s="229"/>
      <c r="DJ94" s="229"/>
      <c r="DK94" s="229"/>
      <c r="DL94" s="229"/>
      <c r="DM94" s="229"/>
      <c r="DN94" s="229"/>
      <c r="DO94" s="229"/>
      <c r="DP94" s="229"/>
      <c r="DQ94" s="229"/>
      <c r="DR94" s="229"/>
      <c r="DS94" s="229"/>
      <c r="DT94" s="229"/>
      <c r="DU94" s="229"/>
      <c r="DV94" s="229"/>
      <c r="DW94" s="229"/>
      <c r="DX94" s="229"/>
      <c r="DY94" s="229"/>
      <c r="DZ94" s="229"/>
      <c r="EA94" s="229"/>
      <c r="EB94" s="229"/>
      <c r="EC94" s="229"/>
      <c r="ED94" s="229"/>
      <c r="EE94" s="229"/>
      <c r="EF94" s="229"/>
      <c r="EG94" s="229"/>
      <c r="EH94" s="229"/>
      <c r="EI94" s="229"/>
      <c r="EJ94" s="229"/>
      <c r="EK94" s="229"/>
      <c r="EL94" s="229"/>
      <c r="EM94" s="229"/>
      <c r="EN94" s="229"/>
      <c r="EO94" s="229"/>
      <c r="EP94" s="229"/>
      <c r="EQ94" s="229"/>
      <c r="ER94" s="229"/>
      <c r="ES94" s="229"/>
      <c r="ET94" s="229"/>
      <c r="EU94" s="229"/>
      <c r="EV94" s="229"/>
      <c r="EW94" s="229"/>
      <c r="EX94" s="229"/>
      <c r="EY94" s="229"/>
      <c r="EZ94" s="229"/>
      <c r="FA94" s="229"/>
      <c r="FB94" s="229"/>
    </row>
    <row r="95" spans="1:158" s="250" customFormat="1" x14ac:dyDescent="0.25">
      <c r="A95" s="75" t="s">
        <v>107</v>
      </c>
      <c r="B95" s="251">
        <v>340</v>
      </c>
      <c r="C95" s="23">
        <v>190</v>
      </c>
      <c r="D95" s="252">
        <v>12.5</v>
      </c>
      <c r="E95" s="10">
        <f t="shared" si="9"/>
        <v>7</v>
      </c>
      <c r="F95" s="11">
        <f t="shared" si="10"/>
        <v>2375</v>
      </c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229"/>
      <c r="AD95" s="229"/>
      <c r="AE95" s="229"/>
      <c r="AF95" s="229"/>
      <c r="AG95" s="229"/>
      <c r="AH95" s="229"/>
      <c r="AI95" s="229"/>
      <c r="AJ95" s="229"/>
      <c r="AK95" s="229"/>
      <c r="AL95" s="229"/>
      <c r="AM95" s="229"/>
      <c r="AN95" s="229"/>
      <c r="AO95" s="229"/>
      <c r="AP95" s="229"/>
      <c r="AQ95" s="229"/>
      <c r="AR95" s="229"/>
      <c r="AS95" s="229"/>
      <c r="AT95" s="229"/>
      <c r="AU95" s="229"/>
      <c r="AV95" s="229"/>
      <c r="AW95" s="229"/>
      <c r="AX95" s="229"/>
      <c r="AY95" s="229"/>
      <c r="AZ95" s="229"/>
      <c r="BA95" s="229"/>
      <c r="BB95" s="229"/>
      <c r="BC95" s="229"/>
      <c r="BD95" s="229"/>
      <c r="BE95" s="229"/>
      <c r="BF95" s="229"/>
      <c r="BG95" s="229"/>
      <c r="BH95" s="229"/>
      <c r="BI95" s="229"/>
      <c r="BJ95" s="229"/>
      <c r="BK95" s="229"/>
      <c r="BL95" s="229"/>
      <c r="BM95" s="229"/>
      <c r="BN95" s="229"/>
      <c r="BO95" s="229"/>
      <c r="BP95" s="229"/>
      <c r="BQ95" s="229"/>
      <c r="BR95" s="229"/>
      <c r="BS95" s="229"/>
      <c r="BT95" s="229"/>
      <c r="BU95" s="229"/>
      <c r="BV95" s="229"/>
      <c r="BW95" s="229"/>
      <c r="BX95" s="229"/>
      <c r="BY95" s="229"/>
      <c r="BZ95" s="229"/>
      <c r="CA95" s="229"/>
      <c r="CB95" s="229"/>
      <c r="CC95" s="229"/>
      <c r="CD95" s="229"/>
      <c r="CE95" s="229"/>
      <c r="CF95" s="229"/>
      <c r="CG95" s="229"/>
      <c r="CH95" s="229"/>
      <c r="CI95" s="229"/>
      <c r="CJ95" s="229"/>
      <c r="CK95" s="229"/>
      <c r="CL95" s="229"/>
      <c r="CM95" s="229"/>
      <c r="CN95" s="229"/>
      <c r="CO95" s="229"/>
      <c r="CP95" s="229"/>
      <c r="CQ95" s="229"/>
      <c r="CR95" s="229"/>
      <c r="CS95" s="229"/>
      <c r="CT95" s="229"/>
      <c r="CU95" s="229"/>
      <c r="CV95" s="229"/>
      <c r="CW95" s="229"/>
      <c r="CX95" s="229"/>
      <c r="CY95" s="229"/>
      <c r="CZ95" s="229"/>
      <c r="DA95" s="229"/>
      <c r="DB95" s="229"/>
      <c r="DC95" s="229"/>
      <c r="DD95" s="229"/>
      <c r="DE95" s="229"/>
      <c r="DF95" s="229"/>
      <c r="DG95" s="229"/>
      <c r="DH95" s="229"/>
      <c r="DI95" s="229"/>
      <c r="DJ95" s="229"/>
      <c r="DK95" s="229"/>
      <c r="DL95" s="229"/>
      <c r="DM95" s="229"/>
      <c r="DN95" s="229"/>
      <c r="DO95" s="229"/>
      <c r="DP95" s="229"/>
      <c r="DQ95" s="229"/>
      <c r="DR95" s="229"/>
      <c r="DS95" s="229"/>
      <c r="DT95" s="229"/>
      <c r="DU95" s="229"/>
      <c r="DV95" s="229"/>
      <c r="DW95" s="229"/>
      <c r="DX95" s="229"/>
      <c r="DY95" s="229"/>
      <c r="DZ95" s="229"/>
      <c r="EA95" s="229"/>
      <c r="EB95" s="229"/>
      <c r="EC95" s="229"/>
      <c r="ED95" s="229"/>
      <c r="EE95" s="229"/>
      <c r="EF95" s="229"/>
      <c r="EG95" s="229"/>
      <c r="EH95" s="229"/>
      <c r="EI95" s="229"/>
      <c r="EJ95" s="229"/>
      <c r="EK95" s="229"/>
      <c r="EL95" s="229"/>
      <c r="EM95" s="229"/>
      <c r="EN95" s="229"/>
      <c r="EO95" s="229"/>
      <c r="EP95" s="229"/>
      <c r="EQ95" s="229"/>
      <c r="ER95" s="229"/>
      <c r="ES95" s="229"/>
      <c r="ET95" s="229"/>
      <c r="EU95" s="229"/>
      <c r="EV95" s="229"/>
      <c r="EW95" s="229"/>
      <c r="EX95" s="229"/>
      <c r="EY95" s="229"/>
      <c r="EZ95" s="229"/>
      <c r="FA95" s="229"/>
      <c r="FB95" s="229"/>
    </row>
    <row r="96" spans="1:158" s="229" customFormat="1" ht="14.25" x14ac:dyDescent="0.2">
      <c r="A96" s="226" t="s">
        <v>5</v>
      </c>
      <c r="B96" s="227"/>
      <c r="C96" s="87">
        <f>SUM(C90:C95)</f>
        <v>1528</v>
      </c>
      <c r="D96" s="228">
        <f>F96/C96</f>
        <v>10.096204188481675</v>
      </c>
      <c r="E96" s="134">
        <f>SUM(E90:E95)</f>
        <v>49</v>
      </c>
      <c r="F96" s="87">
        <f>SUM(F90:F95)</f>
        <v>15427</v>
      </c>
    </row>
    <row r="97" spans="1:8" s="24" customFormat="1" ht="21" customHeight="1" x14ac:dyDescent="0.25">
      <c r="A97" s="84" t="s">
        <v>154</v>
      </c>
      <c r="B97" s="84"/>
      <c r="C97" s="85"/>
      <c r="D97" s="85"/>
      <c r="E97" s="85"/>
      <c r="F97" s="154"/>
    </row>
    <row r="98" spans="1:8" s="24" customFormat="1" ht="26.25" customHeight="1" x14ac:dyDescent="0.25">
      <c r="A98" s="47" t="s">
        <v>240</v>
      </c>
      <c r="B98" s="87"/>
      <c r="C98" s="8">
        <f>SUM(C100,C101,C102,C103)+C99/2.7</f>
        <v>10687.777777777777</v>
      </c>
      <c r="D98" s="155"/>
      <c r="E98" s="155"/>
      <c r="F98" s="154"/>
    </row>
    <row r="99" spans="1:8" s="24" customFormat="1" ht="15.75" customHeight="1" x14ac:dyDescent="0.25">
      <c r="A99" s="47" t="s">
        <v>215</v>
      </c>
      <c r="B99" s="48"/>
      <c r="C99" s="11">
        <v>237</v>
      </c>
      <c r="D99" s="48"/>
      <c r="E99" s="48"/>
      <c r="F99" s="48"/>
    </row>
    <row r="100" spans="1:8" s="24" customFormat="1" ht="15.75" customHeight="1" x14ac:dyDescent="0.25">
      <c r="A100" s="46" t="s">
        <v>155</v>
      </c>
      <c r="B100" s="87"/>
      <c r="C100" s="8"/>
      <c r="D100" s="155"/>
      <c r="E100" s="155"/>
      <c r="F100" s="154"/>
    </row>
    <row r="101" spans="1:8" s="24" customFormat="1" ht="15.75" customHeight="1" x14ac:dyDescent="0.25">
      <c r="A101" s="46" t="s">
        <v>156</v>
      </c>
      <c r="B101" s="87"/>
      <c r="C101" s="8">
        <v>800</v>
      </c>
      <c r="D101" s="155"/>
      <c r="E101" s="155"/>
      <c r="F101" s="154"/>
    </row>
    <row r="102" spans="1:8" s="24" customFormat="1" ht="15.75" customHeight="1" x14ac:dyDescent="0.25">
      <c r="A102" s="46" t="s">
        <v>157</v>
      </c>
      <c r="B102" s="87"/>
      <c r="C102" s="8"/>
      <c r="D102" s="155"/>
      <c r="E102" s="155"/>
      <c r="F102" s="154"/>
    </row>
    <row r="103" spans="1:8" s="24" customFormat="1" ht="15.75" customHeight="1" x14ac:dyDescent="0.25">
      <c r="A103" s="47" t="s">
        <v>158</v>
      </c>
      <c r="B103" s="87"/>
      <c r="C103" s="8">
        <v>9800</v>
      </c>
      <c r="D103" s="155"/>
      <c r="E103" s="155"/>
      <c r="F103" s="154"/>
    </row>
    <row r="104" spans="1:8" s="24" customFormat="1" ht="42" customHeight="1" x14ac:dyDescent="0.25">
      <c r="A104" s="47" t="s">
        <v>214</v>
      </c>
      <c r="B104" s="87"/>
      <c r="C104" s="77">
        <v>4</v>
      </c>
      <c r="D104" s="8"/>
      <c r="E104" s="8"/>
      <c r="F104" s="8"/>
      <c r="G104" s="88"/>
    </row>
    <row r="105" spans="1:8" s="229" customFormat="1" x14ac:dyDescent="0.25">
      <c r="A105" s="13" t="s">
        <v>101</v>
      </c>
      <c r="B105" s="87"/>
      <c r="C105" s="11">
        <f>C106+C107</f>
        <v>6505.8823529411766</v>
      </c>
      <c r="D105" s="8"/>
      <c r="E105" s="8"/>
      <c r="F105" s="8"/>
    </row>
    <row r="106" spans="1:8" s="229" customFormat="1" x14ac:dyDescent="0.25">
      <c r="A106" s="13" t="s">
        <v>203</v>
      </c>
      <c r="B106" s="87"/>
      <c r="C106" s="8">
        <v>5000</v>
      </c>
      <c r="D106" s="156"/>
      <c r="E106" s="156"/>
      <c r="F106" s="156"/>
      <c r="G106" s="122"/>
      <c r="H106" s="122"/>
    </row>
    <row r="107" spans="1:8" s="229" customFormat="1" x14ac:dyDescent="0.25">
      <c r="A107" s="13" t="s">
        <v>205</v>
      </c>
      <c r="B107" s="87"/>
      <c r="C107" s="77">
        <f>C108/8.5</f>
        <v>1505.8823529411766</v>
      </c>
      <c r="D107" s="156"/>
      <c r="E107" s="156"/>
      <c r="F107" s="156"/>
      <c r="G107" s="4"/>
      <c r="H107" s="4"/>
    </row>
    <row r="108" spans="1:8" x14ac:dyDescent="0.25">
      <c r="A108" s="49" t="s">
        <v>204</v>
      </c>
      <c r="B108" s="87"/>
      <c r="C108" s="8">
        <v>12800</v>
      </c>
      <c r="D108" s="157"/>
      <c r="E108" s="157"/>
      <c r="F108" s="157"/>
      <c r="G108" s="90"/>
      <c r="H108" s="90"/>
    </row>
    <row r="109" spans="1:8" x14ac:dyDescent="0.25">
      <c r="A109" s="51" t="s">
        <v>159</v>
      </c>
      <c r="B109" s="91"/>
      <c r="C109" s="52">
        <f>C98+ROUND(C106*3.2,0)+C108/3.9</f>
        <v>29969.829059829059</v>
      </c>
      <c r="D109" s="157"/>
      <c r="E109" s="157"/>
      <c r="F109" s="157"/>
    </row>
    <row r="110" spans="1:8" x14ac:dyDescent="0.25">
      <c r="A110" s="84" t="s">
        <v>121</v>
      </c>
      <c r="B110" s="12"/>
      <c r="C110" s="87"/>
      <c r="D110" s="157"/>
      <c r="E110" s="157"/>
      <c r="F110" s="157"/>
    </row>
    <row r="111" spans="1:8" ht="30" x14ac:dyDescent="0.25">
      <c r="A111" s="47" t="s">
        <v>240</v>
      </c>
      <c r="B111" s="12"/>
      <c r="C111" s="11">
        <f>SUM(C112,C113,C120,C126,C127,C128)</f>
        <v>2768</v>
      </c>
      <c r="D111" s="157"/>
      <c r="E111" s="157"/>
      <c r="F111" s="157"/>
    </row>
    <row r="112" spans="1:8" x14ac:dyDescent="0.25">
      <c r="A112" s="47" t="s">
        <v>155</v>
      </c>
      <c r="B112" s="12"/>
      <c r="C112" s="11"/>
      <c r="D112" s="157"/>
      <c r="E112" s="157"/>
      <c r="F112" s="157"/>
    </row>
    <row r="113" spans="1:6" ht="30" x14ac:dyDescent="0.25">
      <c r="A113" s="46" t="s">
        <v>160</v>
      </c>
      <c r="B113" s="12"/>
      <c r="C113" s="11">
        <f>C114+C115+C116+C118</f>
        <v>1329</v>
      </c>
      <c r="D113" s="157"/>
      <c r="E113" s="157"/>
      <c r="F113" s="157"/>
    </row>
    <row r="114" spans="1:6" ht="30" x14ac:dyDescent="0.25">
      <c r="A114" s="92" t="s">
        <v>161</v>
      </c>
      <c r="B114" s="12"/>
      <c r="C114" s="94">
        <f>1340-400</f>
        <v>940</v>
      </c>
      <c r="D114" s="157"/>
      <c r="E114" s="157"/>
      <c r="F114" s="157"/>
    </row>
    <row r="115" spans="1:6" ht="30" x14ac:dyDescent="0.25">
      <c r="A115" s="92" t="s">
        <v>162</v>
      </c>
      <c r="B115" s="12"/>
      <c r="C115" s="94">
        <v>389</v>
      </c>
      <c r="D115" s="157"/>
      <c r="E115" s="157"/>
      <c r="F115" s="157"/>
    </row>
    <row r="116" spans="1:6" ht="45" x14ac:dyDescent="0.25">
      <c r="A116" s="92" t="s">
        <v>163</v>
      </c>
      <c r="B116" s="12"/>
      <c r="C116" s="94"/>
      <c r="D116" s="157"/>
      <c r="E116" s="157"/>
      <c r="F116" s="157"/>
    </row>
    <row r="117" spans="1:6" x14ac:dyDescent="0.25">
      <c r="A117" s="92" t="s">
        <v>164</v>
      </c>
      <c r="B117" s="12"/>
      <c r="C117" s="94"/>
      <c r="D117" s="157"/>
      <c r="E117" s="157"/>
      <c r="F117" s="157"/>
    </row>
    <row r="118" spans="1:6" ht="30" x14ac:dyDescent="0.25">
      <c r="A118" s="92" t="s">
        <v>165</v>
      </c>
      <c r="B118" s="12"/>
      <c r="C118" s="94"/>
      <c r="D118" s="157"/>
      <c r="E118" s="157"/>
      <c r="F118" s="157"/>
    </row>
    <row r="119" spans="1:6" x14ac:dyDescent="0.25">
      <c r="A119" s="92" t="s">
        <v>164</v>
      </c>
      <c r="B119" s="12"/>
      <c r="C119" s="94"/>
      <c r="D119" s="157"/>
      <c r="E119" s="157"/>
      <c r="F119" s="157"/>
    </row>
    <row r="120" spans="1:6" ht="45" x14ac:dyDescent="0.25">
      <c r="A120" s="46" t="s">
        <v>166</v>
      </c>
      <c r="B120" s="12"/>
      <c r="C120" s="94">
        <f>C121+C122+C124+C126</f>
        <v>1439</v>
      </c>
      <c r="D120" s="157"/>
      <c r="E120" s="157"/>
      <c r="F120" s="157"/>
    </row>
    <row r="121" spans="1:6" ht="30" x14ac:dyDescent="0.25">
      <c r="A121" s="92" t="s">
        <v>167</v>
      </c>
      <c r="B121" s="12"/>
      <c r="C121" s="11">
        <f>1039+400</f>
        <v>1439</v>
      </c>
      <c r="D121" s="157"/>
      <c r="E121" s="157"/>
      <c r="F121" s="157"/>
    </row>
    <row r="122" spans="1:6" ht="60" x14ac:dyDescent="0.25">
      <c r="A122" s="92" t="s">
        <v>168</v>
      </c>
      <c r="B122" s="12"/>
      <c r="C122" s="94"/>
      <c r="D122" s="157"/>
      <c r="E122" s="157"/>
      <c r="F122" s="157"/>
    </row>
    <row r="123" spans="1:6" x14ac:dyDescent="0.25">
      <c r="A123" s="92" t="s">
        <v>164</v>
      </c>
      <c r="B123" s="12"/>
      <c r="C123" s="94"/>
      <c r="D123" s="157"/>
      <c r="E123" s="157"/>
      <c r="F123" s="157"/>
    </row>
    <row r="124" spans="1:6" ht="45" x14ac:dyDescent="0.25">
      <c r="A124" s="92" t="s">
        <v>169</v>
      </c>
      <c r="B124" s="12"/>
      <c r="C124" s="94"/>
      <c r="D124" s="157"/>
      <c r="E124" s="157"/>
      <c r="F124" s="157"/>
    </row>
    <row r="125" spans="1:6" x14ac:dyDescent="0.25">
      <c r="A125" s="92" t="s">
        <v>164</v>
      </c>
      <c r="B125" s="12"/>
      <c r="C125" s="94"/>
      <c r="D125" s="157"/>
      <c r="E125" s="157"/>
      <c r="F125" s="157"/>
    </row>
    <row r="126" spans="1:6" ht="45" x14ac:dyDescent="0.25">
      <c r="A126" s="46" t="s">
        <v>170</v>
      </c>
      <c r="B126" s="12"/>
      <c r="C126" s="94"/>
      <c r="D126" s="157"/>
      <c r="E126" s="157"/>
      <c r="F126" s="157"/>
    </row>
    <row r="127" spans="1:6" ht="30" x14ac:dyDescent="0.25">
      <c r="A127" s="46" t="s">
        <v>171</v>
      </c>
      <c r="B127" s="12"/>
      <c r="C127" s="94"/>
      <c r="D127" s="157"/>
      <c r="E127" s="157"/>
      <c r="F127" s="157"/>
    </row>
    <row r="128" spans="1:6" x14ac:dyDescent="0.25">
      <c r="A128" s="47" t="s">
        <v>172</v>
      </c>
      <c r="B128" s="12"/>
      <c r="C128" s="94"/>
      <c r="D128" s="157"/>
      <c r="E128" s="157"/>
      <c r="F128" s="157"/>
    </row>
    <row r="129" spans="1:158" x14ac:dyDescent="0.25">
      <c r="A129" s="13" t="s">
        <v>101</v>
      </c>
      <c r="B129" s="87"/>
      <c r="C129" s="94"/>
      <c r="D129" s="157"/>
      <c r="E129" s="157"/>
      <c r="F129" s="157"/>
    </row>
    <row r="130" spans="1:158" x14ac:dyDescent="0.25">
      <c r="A130" s="49" t="s">
        <v>118</v>
      </c>
      <c r="B130" s="87"/>
      <c r="C130" s="11"/>
      <c r="D130" s="157"/>
      <c r="E130" s="157"/>
      <c r="F130" s="157"/>
    </row>
    <row r="131" spans="1:158" s="229" customFormat="1" ht="30.75" customHeight="1" x14ac:dyDescent="0.25">
      <c r="A131" s="13" t="s">
        <v>102</v>
      </c>
      <c r="B131" s="12"/>
      <c r="C131" s="11">
        <v>355</v>
      </c>
      <c r="D131" s="8"/>
      <c r="E131" s="8"/>
      <c r="F131" s="8"/>
    </row>
    <row r="132" spans="1:158" s="24" customFormat="1" ht="15.75" customHeight="1" x14ac:dyDescent="0.25">
      <c r="A132" s="50" t="s">
        <v>173</v>
      </c>
      <c r="B132" s="12"/>
      <c r="C132" s="11"/>
      <c r="D132" s="155"/>
      <c r="E132" s="155"/>
      <c r="F132" s="154"/>
      <c r="G132" s="235"/>
    </row>
    <row r="133" spans="1:158" s="24" customFormat="1" ht="44.25" customHeight="1" x14ac:dyDescent="0.25">
      <c r="A133" s="95" t="s">
        <v>223</v>
      </c>
      <c r="B133" s="12"/>
      <c r="C133" s="11">
        <v>210</v>
      </c>
      <c r="D133" s="155"/>
      <c r="E133" s="155"/>
      <c r="F133" s="154"/>
      <c r="G133" s="235"/>
    </row>
    <row r="134" spans="1:158" s="24" customFormat="1" x14ac:dyDescent="0.25">
      <c r="A134" s="96" t="s">
        <v>120</v>
      </c>
      <c r="B134" s="12"/>
      <c r="C134" s="52">
        <f>C111+ROUND(C129*3.2,0)+C131+C133</f>
        <v>3333</v>
      </c>
      <c r="D134" s="155"/>
      <c r="E134" s="155"/>
      <c r="F134" s="154"/>
      <c r="G134" s="235"/>
    </row>
    <row r="135" spans="1:158" s="24" customFormat="1" ht="29.25" x14ac:dyDescent="0.25">
      <c r="A135" s="97" t="s">
        <v>119</v>
      </c>
      <c r="B135" s="12"/>
      <c r="C135" s="52">
        <f>SUM(C109,C134)</f>
        <v>33302.829059829062</v>
      </c>
      <c r="D135" s="155"/>
      <c r="E135" s="155"/>
      <c r="F135" s="154"/>
    </row>
    <row r="136" spans="1:158" s="24" customFormat="1" ht="15" customHeight="1" x14ac:dyDescent="0.25">
      <c r="A136" s="253" t="s">
        <v>103</v>
      </c>
      <c r="B136" s="12"/>
      <c r="C136" s="135">
        <f>C137</f>
        <v>40</v>
      </c>
      <c r="D136" s="155"/>
      <c r="E136" s="155"/>
      <c r="F136" s="154"/>
    </row>
    <row r="137" spans="1:158" s="24" customFormat="1" ht="15" customHeight="1" x14ac:dyDescent="0.25">
      <c r="A137" s="254" t="s">
        <v>19</v>
      </c>
      <c r="B137" s="12"/>
      <c r="C137" s="11">
        <v>40</v>
      </c>
      <c r="D137" s="155"/>
      <c r="E137" s="155"/>
      <c r="F137" s="154"/>
    </row>
    <row r="138" spans="1:158" s="256" customFormat="1" x14ac:dyDescent="0.25">
      <c r="A138" s="30" t="s">
        <v>7</v>
      </c>
      <c r="B138" s="255"/>
      <c r="C138" s="8"/>
      <c r="D138" s="10"/>
      <c r="E138" s="10"/>
      <c r="F138" s="8"/>
      <c r="G138" s="229"/>
      <c r="H138" s="229"/>
      <c r="I138" s="229"/>
      <c r="J138" s="229"/>
      <c r="K138" s="229"/>
      <c r="L138" s="229"/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29"/>
      <c r="Y138" s="229"/>
      <c r="Z138" s="229"/>
      <c r="AA138" s="229"/>
      <c r="AB138" s="229"/>
      <c r="AC138" s="229"/>
      <c r="AD138" s="229"/>
      <c r="AE138" s="229"/>
      <c r="AF138" s="229"/>
      <c r="AG138" s="229"/>
      <c r="AH138" s="229"/>
      <c r="AI138" s="229"/>
      <c r="AJ138" s="229"/>
      <c r="AK138" s="229"/>
      <c r="AL138" s="229"/>
      <c r="AM138" s="229"/>
      <c r="AN138" s="229"/>
      <c r="AO138" s="229"/>
      <c r="AP138" s="229"/>
      <c r="AQ138" s="229"/>
      <c r="AR138" s="229"/>
      <c r="AS138" s="229"/>
      <c r="AT138" s="229"/>
      <c r="AU138" s="229"/>
      <c r="AV138" s="229"/>
      <c r="AW138" s="229"/>
      <c r="AX138" s="229"/>
      <c r="AY138" s="229"/>
      <c r="AZ138" s="229"/>
      <c r="BA138" s="229"/>
      <c r="BB138" s="229"/>
      <c r="BC138" s="229"/>
      <c r="BD138" s="229"/>
      <c r="BE138" s="229"/>
      <c r="BF138" s="229"/>
      <c r="BG138" s="229"/>
      <c r="BH138" s="229"/>
      <c r="BI138" s="229"/>
      <c r="BJ138" s="229"/>
      <c r="BK138" s="229"/>
      <c r="BL138" s="229"/>
      <c r="BM138" s="229"/>
      <c r="BN138" s="229"/>
      <c r="BO138" s="229"/>
      <c r="BP138" s="229"/>
      <c r="BQ138" s="229"/>
      <c r="BR138" s="229"/>
      <c r="BS138" s="229"/>
      <c r="BT138" s="229"/>
      <c r="BU138" s="229"/>
      <c r="BV138" s="229"/>
      <c r="BW138" s="229"/>
      <c r="BX138" s="229"/>
      <c r="BY138" s="229"/>
      <c r="BZ138" s="229"/>
      <c r="CA138" s="229"/>
      <c r="CB138" s="229"/>
      <c r="CC138" s="229"/>
      <c r="CD138" s="229"/>
      <c r="CE138" s="229"/>
      <c r="CF138" s="229"/>
      <c r="CG138" s="229"/>
      <c r="CH138" s="229"/>
      <c r="CI138" s="229"/>
      <c r="CJ138" s="229"/>
      <c r="CK138" s="229"/>
      <c r="CL138" s="229"/>
      <c r="CM138" s="229"/>
      <c r="CN138" s="229"/>
      <c r="CO138" s="229"/>
      <c r="CP138" s="229"/>
      <c r="CQ138" s="229"/>
      <c r="CR138" s="229"/>
      <c r="CS138" s="229"/>
      <c r="CT138" s="229"/>
      <c r="CU138" s="229"/>
      <c r="CV138" s="229"/>
      <c r="CW138" s="229"/>
      <c r="CX138" s="229"/>
      <c r="CY138" s="229"/>
      <c r="CZ138" s="229"/>
      <c r="DA138" s="229"/>
      <c r="DB138" s="229"/>
      <c r="DC138" s="229"/>
      <c r="DD138" s="229"/>
      <c r="DE138" s="229"/>
      <c r="DF138" s="229"/>
      <c r="DG138" s="229"/>
      <c r="DH138" s="229"/>
      <c r="DI138" s="229"/>
      <c r="DJ138" s="229"/>
      <c r="DK138" s="229"/>
      <c r="DL138" s="229"/>
      <c r="DM138" s="229"/>
      <c r="DN138" s="229"/>
      <c r="DO138" s="229"/>
      <c r="DP138" s="229"/>
      <c r="DQ138" s="229"/>
      <c r="DR138" s="229"/>
      <c r="DS138" s="229"/>
      <c r="DT138" s="229"/>
      <c r="DU138" s="229"/>
      <c r="DV138" s="229"/>
      <c r="DW138" s="229"/>
      <c r="DX138" s="229"/>
      <c r="DY138" s="229"/>
      <c r="DZ138" s="229"/>
      <c r="EA138" s="229"/>
      <c r="EB138" s="229"/>
      <c r="EC138" s="229"/>
      <c r="ED138" s="229"/>
      <c r="EE138" s="229"/>
      <c r="EF138" s="229"/>
      <c r="EG138" s="229"/>
      <c r="EH138" s="229"/>
      <c r="EI138" s="229"/>
      <c r="EJ138" s="229"/>
      <c r="EK138" s="229"/>
      <c r="EL138" s="229"/>
      <c r="EM138" s="229"/>
      <c r="EN138" s="229"/>
      <c r="EO138" s="229"/>
      <c r="EP138" s="229"/>
      <c r="EQ138" s="229"/>
      <c r="ER138" s="229"/>
      <c r="ES138" s="229"/>
      <c r="ET138" s="229"/>
      <c r="EU138" s="229"/>
      <c r="EV138" s="229"/>
      <c r="EW138" s="229"/>
      <c r="EX138" s="229"/>
      <c r="EY138" s="229"/>
      <c r="EZ138" s="229"/>
      <c r="FA138" s="229"/>
      <c r="FB138" s="229"/>
    </row>
    <row r="139" spans="1:158" s="256" customFormat="1" x14ac:dyDescent="0.25">
      <c r="A139" s="30" t="s">
        <v>109</v>
      </c>
      <c r="B139" s="255"/>
      <c r="C139" s="8"/>
      <c r="D139" s="10"/>
      <c r="E139" s="10"/>
      <c r="F139" s="8"/>
      <c r="G139" s="229"/>
      <c r="H139" s="229"/>
      <c r="I139" s="229"/>
      <c r="J139" s="229"/>
      <c r="K139" s="229"/>
      <c r="L139" s="229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29"/>
      <c r="Y139" s="229"/>
      <c r="Z139" s="229"/>
      <c r="AA139" s="229"/>
      <c r="AB139" s="229"/>
      <c r="AC139" s="229"/>
      <c r="AD139" s="229"/>
      <c r="AE139" s="229"/>
      <c r="AF139" s="229"/>
      <c r="AG139" s="229"/>
      <c r="AH139" s="229"/>
      <c r="AI139" s="229"/>
      <c r="AJ139" s="229"/>
      <c r="AK139" s="229"/>
      <c r="AL139" s="229"/>
      <c r="AM139" s="229"/>
      <c r="AN139" s="229"/>
      <c r="AO139" s="229"/>
      <c r="AP139" s="229"/>
      <c r="AQ139" s="229"/>
      <c r="AR139" s="229"/>
      <c r="AS139" s="229"/>
      <c r="AT139" s="229"/>
      <c r="AU139" s="229"/>
      <c r="AV139" s="229"/>
      <c r="AW139" s="229"/>
      <c r="AX139" s="229"/>
      <c r="AY139" s="229"/>
      <c r="AZ139" s="229"/>
      <c r="BA139" s="229"/>
      <c r="BB139" s="229"/>
      <c r="BC139" s="229"/>
      <c r="BD139" s="229"/>
      <c r="BE139" s="229"/>
      <c r="BF139" s="229"/>
      <c r="BG139" s="229"/>
      <c r="BH139" s="229"/>
      <c r="BI139" s="229"/>
      <c r="BJ139" s="229"/>
      <c r="BK139" s="229"/>
      <c r="BL139" s="229"/>
      <c r="BM139" s="229"/>
      <c r="BN139" s="229"/>
      <c r="BO139" s="229"/>
      <c r="BP139" s="229"/>
      <c r="BQ139" s="229"/>
      <c r="BR139" s="229"/>
      <c r="BS139" s="229"/>
      <c r="BT139" s="229"/>
      <c r="BU139" s="229"/>
      <c r="BV139" s="229"/>
      <c r="BW139" s="229"/>
      <c r="BX139" s="229"/>
      <c r="BY139" s="229"/>
      <c r="BZ139" s="229"/>
      <c r="CA139" s="229"/>
      <c r="CB139" s="229"/>
      <c r="CC139" s="229"/>
      <c r="CD139" s="229"/>
      <c r="CE139" s="229"/>
      <c r="CF139" s="229"/>
      <c r="CG139" s="229"/>
      <c r="CH139" s="229"/>
      <c r="CI139" s="229"/>
      <c r="CJ139" s="229"/>
      <c r="CK139" s="229"/>
      <c r="CL139" s="229"/>
      <c r="CM139" s="229"/>
      <c r="CN139" s="229"/>
      <c r="CO139" s="229"/>
      <c r="CP139" s="229"/>
      <c r="CQ139" s="229"/>
      <c r="CR139" s="229"/>
      <c r="CS139" s="229"/>
      <c r="CT139" s="229"/>
      <c r="CU139" s="229"/>
      <c r="CV139" s="229"/>
      <c r="CW139" s="229"/>
      <c r="CX139" s="229"/>
      <c r="CY139" s="229"/>
      <c r="CZ139" s="229"/>
      <c r="DA139" s="229"/>
      <c r="DB139" s="229"/>
      <c r="DC139" s="229"/>
      <c r="DD139" s="229"/>
      <c r="DE139" s="229"/>
      <c r="DF139" s="229"/>
      <c r="DG139" s="229"/>
      <c r="DH139" s="229"/>
      <c r="DI139" s="229"/>
      <c r="DJ139" s="229"/>
      <c r="DK139" s="229"/>
      <c r="DL139" s="229"/>
      <c r="DM139" s="229"/>
      <c r="DN139" s="229"/>
      <c r="DO139" s="229"/>
      <c r="DP139" s="229"/>
      <c r="DQ139" s="229"/>
      <c r="DR139" s="229"/>
      <c r="DS139" s="229"/>
      <c r="DT139" s="229"/>
      <c r="DU139" s="229"/>
      <c r="DV139" s="229"/>
      <c r="DW139" s="229"/>
      <c r="DX139" s="229"/>
      <c r="DY139" s="229"/>
      <c r="DZ139" s="229"/>
      <c r="EA139" s="229"/>
      <c r="EB139" s="229"/>
      <c r="EC139" s="229"/>
      <c r="ED139" s="229"/>
      <c r="EE139" s="229"/>
      <c r="EF139" s="229"/>
      <c r="EG139" s="229"/>
      <c r="EH139" s="229"/>
      <c r="EI139" s="229"/>
      <c r="EJ139" s="229"/>
      <c r="EK139" s="229"/>
      <c r="EL139" s="229"/>
      <c r="EM139" s="229"/>
      <c r="EN139" s="229"/>
      <c r="EO139" s="229"/>
      <c r="EP139" s="229"/>
      <c r="EQ139" s="229"/>
      <c r="ER139" s="229"/>
      <c r="ES139" s="229"/>
      <c r="ET139" s="229"/>
      <c r="EU139" s="229"/>
      <c r="EV139" s="229"/>
      <c r="EW139" s="229"/>
      <c r="EX139" s="229"/>
      <c r="EY139" s="229"/>
      <c r="EZ139" s="229"/>
      <c r="FA139" s="229"/>
      <c r="FB139" s="229"/>
    </row>
    <row r="140" spans="1:158" s="256" customFormat="1" x14ac:dyDescent="0.25">
      <c r="A140" s="6" t="s">
        <v>11</v>
      </c>
      <c r="B140" s="7">
        <v>300</v>
      </c>
      <c r="C140" s="155">
        <v>170</v>
      </c>
      <c r="D140" s="9">
        <v>9</v>
      </c>
      <c r="E140" s="10">
        <f>ROUND(F140/B140,0)</f>
        <v>5</v>
      </c>
      <c r="F140" s="11">
        <f>ROUND(C140*D140,0)</f>
        <v>1530</v>
      </c>
      <c r="G140" s="229"/>
      <c r="H140" s="229"/>
      <c r="I140" s="229"/>
      <c r="J140" s="229"/>
      <c r="K140" s="229"/>
      <c r="L140" s="229"/>
      <c r="M140" s="229"/>
      <c r="N140" s="229"/>
      <c r="O140" s="229"/>
      <c r="P140" s="229"/>
      <c r="Q140" s="229"/>
      <c r="R140" s="229"/>
      <c r="S140" s="229"/>
      <c r="T140" s="229"/>
      <c r="U140" s="229"/>
      <c r="V140" s="229"/>
      <c r="W140" s="229"/>
      <c r="X140" s="229"/>
      <c r="Y140" s="229"/>
      <c r="Z140" s="229"/>
      <c r="AA140" s="229"/>
      <c r="AB140" s="229"/>
      <c r="AC140" s="229"/>
      <c r="AD140" s="229"/>
      <c r="AE140" s="229"/>
      <c r="AF140" s="229"/>
      <c r="AG140" s="229"/>
      <c r="AH140" s="229"/>
      <c r="AI140" s="229"/>
      <c r="AJ140" s="229"/>
      <c r="AK140" s="229"/>
      <c r="AL140" s="229"/>
      <c r="AM140" s="229"/>
      <c r="AN140" s="229"/>
      <c r="AO140" s="229"/>
      <c r="AP140" s="229"/>
      <c r="AQ140" s="229"/>
      <c r="AR140" s="229"/>
      <c r="AS140" s="229"/>
      <c r="AT140" s="229"/>
      <c r="AU140" s="229"/>
      <c r="AV140" s="229"/>
      <c r="AW140" s="229"/>
      <c r="AX140" s="229"/>
      <c r="AY140" s="229"/>
      <c r="AZ140" s="229"/>
      <c r="BA140" s="229"/>
      <c r="BB140" s="229"/>
      <c r="BC140" s="229"/>
      <c r="BD140" s="229"/>
      <c r="BE140" s="229"/>
      <c r="BF140" s="229"/>
      <c r="BG140" s="229"/>
      <c r="BH140" s="229"/>
      <c r="BI140" s="229"/>
      <c r="BJ140" s="229"/>
      <c r="BK140" s="229"/>
      <c r="BL140" s="229"/>
      <c r="BM140" s="229"/>
      <c r="BN140" s="229"/>
      <c r="BO140" s="229"/>
      <c r="BP140" s="229"/>
      <c r="BQ140" s="229"/>
      <c r="BR140" s="229"/>
      <c r="BS140" s="229"/>
      <c r="BT140" s="229"/>
      <c r="BU140" s="229"/>
      <c r="BV140" s="229"/>
      <c r="BW140" s="229"/>
      <c r="BX140" s="229"/>
      <c r="BY140" s="229"/>
      <c r="BZ140" s="229"/>
      <c r="CA140" s="229"/>
      <c r="CB140" s="229"/>
      <c r="CC140" s="229"/>
      <c r="CD140" s="229"/>
      <c r="CE140" s="229"/>
      <c r="CF140" s="229"/>
      <c r="CG140" s="229"/>
      <c r="CH140" s="229"/>
      <c r="CI140" s="229"/>
      <c r="CJ140" s="229"/>
      <c r="CK140" s="229"/>
      <c r="CL140" s="229"/>
      <c r="CM140" s="229"/>
      <c r="CN140" s="229"/>
      <c r="CO140" s="229"/>
      <c r="CP140" s="229"/>
      <c r="CQ140" s="229"/>
      <c r="CR140" s="229"/>
      <c r="CS140" s="229"/>
      <c r="CT140" s="229"/>
      <c r="CU140" s="229"/>
      <c r="CV140" s="229"/>
      <c r="CW140" s="229"/>
      <c r="CX140" s="229"/>
      <c r="CY140" s="229"/>
      <c r="CZ140" s="229"/>
      <c r="DA140" s="229"/>
      <c r="DB140" s="229"/>
      <c r="DC140" s="229"/>
      <c r="DD140" s="229"/>
      <c r="DE140" s="229"/>
      <c r="DF140" s="229"/>
      <c r="DG140" s="229"/>
      <c r="DH140" s="229"/>
      <c r="DI140" s="229"/>
      <c r="DJ140" s="229"/>
      <c r="DK140" s="229"/>
      <c r="DL140" s="229"/>
      <c r="DM140" s="229"/>
      <c r="DN140" s="229"/>
      <c r="DO140" s="229"/>
      <c r="DP140" s="229"/>
      <c r="DQ140" s="229"/>
      <c r="DR140" s="229"/>
      <c r="DS140" s="229"/>
      <c r="DT140" s="229"/>
      <c r="DU140" s="229"/>
      <c r="DV140" s="229"/>
      <c r="DW140" s="229"/>
      <c r="DX140" s="229"/>
      <c r="DY140" s="229"/>
      <c r="DZ140" s="229"/>
      <c r="EA140" s="229"/>
      <c r="EB140" s="229"/>
      <c r="EC140" s="229"/>
      <c r="ED140" s="229"/>
      <c r="EE140" s="229"/>
      <c r="EF140" s="229"/>
      <c r="EG140" s="229"/>
      <c r="EH140" s="229"/>
      <c r="EI140" s="229"/>
      <c r="EJ140" s="229"/>
      <c r="EK140" s="229"/>
      <c r="EL140" s="229"/>
      <c r="EM140" s="229"/>
      <c r="EN140" s="229"/>
      <c r="EO140" s="229"/>
      <c r="EP140" s="229"/>
      <c r="EQ140" s="229"/>
      <c r="ER140" s="229"/>
      <c r="ES140" s="229"/>
      <c r="ET140" s="229"/>
      <c r="EU140" s="229"/>
      <c r="EV140" s="229"/>
      <c r="EW140" s="229"/>
      <c r="EX140" s="229"/>
      <c r="EY140" s="229"/>
      <c r="EZ140" s="229"/>
      <c r="FA140" s="229"/>
      <c r="FB140" s="229"/>
    </row>
    <row r="141" spans="1:158" s="256" customFormat="1" x14ac:dyDescent="0.25">
      <c r="A141" s="203" t="s">
        <v>107</v>
      </c>
      <c r="B141" s="162">
        <v>300</v>
      </c>
      <c r="C141" s="237">
        <v>20</v>
      </c>
      <c r="D141" s="164">
        <v>10</v>
      </c>
      <c r="E141" s="10">
        <f t="shared" ref="E141" si="11">ROUND(F141/B141,0)</f>
        <v>1</v>
      </c>
      <c r="F141" s="11">
        <f t="shared" ref="F141" si="12">ROUND(C141*D141,0)</f>
        <v>200</v>
      </c>
      <c r="G141" s="229"/>
      <c r="H141" s="229"/>
      <c r="I141" s="229"/>
      <c r="J141" s="229"/>
      <c r="K141" s="229"/>
      <c r="L141" s="229"/>
      <c r="M141" s="229"/>
      <c r="N141" s="229"/>
      <c r="O141" s="229"/>
      <c r="P141" s="229"/>
      <c r="Q141" s="229"/>
      <c r="R141" s="229"/>
      <c r="S141" s="229"/>
      <c r="T141" s="229"/>
      <c r="U141" s="229"/>
      <c r="V141" s="229"/>
      <c r="W141" s="229"/>
      <c r="X141" s="229"/>
      <c r="Y141" s="229"/>
      <c r="Z141" s="229"/>
      <c r="AA141" s="229"/>
      <c r="AB141" s="229"/>
      <c r="AC141" s="229"/>
      <c r="AD141" s="229"/>
      <c r="AE141" s="229"/>
      <c r="AF141" s="229"/>
      <c r="AG141" s="229"/>
      <c r="AH141" s="229"/>
      <c r="AI141" s="229"/>
      <c r="AJ141" s="229"/>
      <c r="AK141" s="229"/>
      <c r="AL141" s="229"/>
      <c r="AM141" s="229"/>
      <c r="AN141" s="229"/>
      <c r="AO141" s="229"/>
      <c r="AP141" s="229"/>
      <c r="AQ141" s="229"/>
      <c r="AR141" s="229"/>
      <c r="AS141" s="229"/>
      <c r="AT141" s="229"/>
      <c r="AU141" s="229"/>
      <c r="AV141" s="229"/>
      <c r="AW141" s="229"/>
      <c r="AX141" s="229"/>
      <c r="AY141" s="229"/>
      <c r="AZ141" s="229"/>
      <c r="BA141" s="229"/>
      <c r="BB141" s="229"/>
      <c r="BC141" s="229"/>
      <c r="BD141" s="229"/>
      <c r="BE141" s="229"/>
      <c r="BF141" s="229"/>
      <c r="BG141" s="229"/>
      <c r="BH141" s="229"/>
      <c r="BI141" s="229"/>
      <c r="BJ141" s="229"/>
      <c r="BK141" s="229"/>
      <c r="BL141" s="229"/>
      <c r="BM141" s="229"/>
      <c r="BN141" s="229"/>
      <c r="BO141" s="229"/>
      <c r="BP141" s="229"/>
      <c r="BQ141" s="229"/>
      <c r="BR141" s="229"/>
      <c r="BS141" s="229"/>
      <c r="BT141" s="229"/>
      <c r="BU141" s="229"/>
      <c r="BV141" s="229"/>
      <c r="BW141" s="229"/>
      <c r="BX141" s="229"/>
      <c r="BY141" s="229"/>
      <c r="BZ141" s="229"/>
      <c r="CA141" s="229"/>
      <c r="CB141" s="229"/>
      <c r="CC141" s="229"/>
      <c r="CD141" s="229"/>
      <c r="CE141" s="229"/>
      <c r="CF141" s="229"/>
      <c r="CG141" s="229"/>
      <c r="CH141" s="229"/>
      <c r="CI141" s="229"/>
      <c r="CJ141" s="229"/>
      <c r="CK141" s="229"/>
      <c r="CL141" s="229"/>
      <c r="CM141" s="229"/>
      <c r="CN141" s="229"/>
      <c r="CO141" s="229"/>
      <c r="CP141" s="229"/>
      <c r="CQ141" s="229"/>
      <c r="CR141" s="229"/>
      <c r="CS141" s="229"/>
      <c r="CT141" s="229"/>
      <c r="CU141" s="229"/>
      <c r="CV141" s="229"/>
      <c r="CW141" s="229"/>
      <c r="CX141" s="229"/>
      <c r="CY141" s="229"/>
      <c r="CZ141" s="229"/>
      <c r="DA141" s="229"/>
      <c r="DB141" s="229"/>
      <c r="DC141" s="229"/>
      <c r="DD141" s="229"/>
      <c r="DE141" s="229"/>
      <c r="DF141" s="229"/>
      <c r="DG141" s="229"/>
      <c r="DH141" s="229"/>
      <c r="DI141" s="229"/>
      <c r="DJ141" s="229"/>
      <c r="DK141" s="229"/>
      <c r="DL141" s="229"/>
      <c r="DM141" s="229"/>
      <c r="DN141" s="229"/>
      <c r="DO141" s="229"/>
      <c r="DP141" s="229"/>
      <c r="DQ141" s="229"/>
      <c r="DR141" s="229"/>
      <c r="DS141" s="229"/>
      <c r="DT141" s="229"/>
      <c r="DU141" s="229"/>
      <c r="DV141" s="229"/>
      <c r="DW141" s="229"/>
      <c r="DX141" s="229"/>
      <c r="DY141" s="229"/>
      <c r="DZ141" s="229"/>
      <c r="EA141" s="229"/>
      <c r="EB141" s="229"/>
      <c r="EC141" s="229"/>
      <c r="ED141" s="229"/>
      <c r="EE141" s="229"/>
      <c r="EF141" s="229"/>
      <c r="EG141" s="229"/>
      <c r="EH141" s="229"/>
      <c r="EI141" s="229"/>
      <c r="EJ141" s="229"/>
      <c r="EK141" s="229"/>
      <c r="EL141" s="229"/>
      <c r="EM141" s="229"/>
      <c r="EN141" s="229"/>
      <c r="EO141" s="229"/>
      <c r="EP141" s="229"/>
      <c r="EQ141" s="229"/>
      <c r="ER141" s="229"/>
      <c r="ES141" s="229"/>
      <c r="ET141" s="229"/>
      <c r="EU141" s="229"/>
      <c r="EV141" s="229"/>
      <c r="EW141" s="229"/>
      <c r="EX141" s="229"/>
      <c r="EY141" s="229"/>
      <c r="EZ141" s="229"/>
      <c r="FA141" s="229"/>
      <c r="FB141" s="229"/>
    </row>
    <row r="142" spans="1:158" s="256" customFormat="1" x14ac:dyDescent="0.25">
      <c r="A142" s="29" t="s">
        <v>9</v>
      </c>
      <c r="B142" s="105"/>
      <c r="C142" s="31">
        <f>C140+C141</f>
        <v>190</v>
      </c>
      <c r="D142" s="257">
        <f>F142/C142</f>
        <v>9.1052631578947363</v>
      </c>
      <c r="E142" s="31">
        <f t="shared" ref="E142:F142" si="13">E140+E141</f>
        <v>6</v>
      </c>
      <c r="F142" s="31">
        <f t="shared" si="13"/>
        <v>1730</v>
      </c>
      <c r="G142" s="229"/>
      <c r="H142" s="229"/>
      <c r="I142" s="229"/>
      <c r="J142" s="229"/>
      <c r="K142" s="229"/>
      <c r="L142" s="229"/>
      <c r="M142" s="229"/>
      <c r="N142" s="229"/>
      <c r="O142" s="229"/>
      <c r="P142" s="229"/>
      <c r="Q142" s="229"/>
      <c r="R142" s="229"/>
      <c r="S142" s="229"/>
      <c r="T142" s="229"/>
      <c r="U142" s="229"/>
      <c r="V142" s="229"/>
      <c r="W142" s="229"/>
      <c r="X142" s="229"/>
      <c r="Y142" s="229"/>
      <c r="Z142" s="229"/>
      <c r="AA142" s="229"/>
      <c r="AB142" s="229"/>
      <c r="AC142" s="229"/>
      <c r="AD142" s="229"/>
      <c r="AE142" s="229"/>
      <c r="AF142" s="229"/>
      <c r="AG142" s="229"/>
      <c r="AH142" s="229"/>
      <c r="AI142" s="229"/>
      <c r="AJ142" s="229"/>
      <c r="AK142" s="229"/>
      <c r="AL142" s="229"/>
      <c r="AM142" s="229"/>
      <c r="AN142" s="229"/>
      <c r="AO142" s="229"/>
      <c r="AP142" s="229"/>
      <c r="AQ142" s="229"/>
      <c r="AR142" s="229"/>
      <c r="AS142" s="229"/>
      <c r="AT142" s="229"/>
      <c r="AU142" s="229"/>
      <c r="AV142" s="229"/>
      <c r="AW142" s="229"/>
      <c r="AX142" s="229"/>
      <c r="AY142" s="229"/>
      <c r="AZ142" s="229"/>
      <c r="BA142" s="229"/>
      <c r="BB142" s="229"/>
      <c r="BC142" s="229"/>
      <c r="BD142" s="229"/>
      <c r="BE142" s="229"/>
      <c r="BF142" s="229"/>
      <c r="BG142" s="229"/>
      <c r="BH142" s="229"/>
      <c r="BI142" s="229"/>
      <c r="BJ142" s="229"/>
      <c r="BK142" s="229"/>
      <c r="BL142" s="229"/>
      <c r="BM142" s="229"/>
      <c r="BN142" s="229"/>
      <c r="BO142" s="229"/>
      <c r="BP142" s="229"/>
      <c r="BQ142" s="229"/>
      <c r="BR142" s="229"/>
      <c r="BS142" s="229"/>
      <c r="BT142" s="229"/>
      <c r="BU142" s="229"/>
      <c r="BV142" s="229"/>
      <c r="BW142" s="229"/>
      <c r="BX142" s="229"/>
      <c r="BY142" s="229"/>
      <c r="BZ142" s="229"/>
      <c r="CA142" s="229"/>
      <c r="CB142" s="229"/>
      <c r="CC142" s="229"/>
      <c r="CD142" s="229"/>
      <c r="CE142" s="229"/>
      <c r="CF142" s="229"/>
      <c r="CG142" s="229"/>
      <c r="CH142" s="229"/>
      <c r="CI142" s="229"/>
      <c r="CJ142" s="229"/>
      <c r="CK142" s="229"/>
      <c r="CL142" s="229"/>
      <c r="CM142" s="229"/>
      <c r="CN142" s="229"/>
      <c r="CO142" s="229"/>
      <c r="CP142" s="229"/>
      <c r="CQ142" s="229"/>
      <c r="CR142" s="229"/>
      <c r="CS142" s="229"/>
      <c r="CT142" s="229"/>
      <c r="CU142" s="229"/>
      <c r="CV142" s="229"/>
      <c r="CW142" s="229"/>
      <c r="CX142" s="229"/>
      <c r="CY142" s="229"/>
      <c r="CZ142" s="229"/>
      <c r="DA142" s="229"/>
      <c r="DB142" s="229"/>
      <c r="DC142" s="229"/>
      <c r="DD142" s="229"/>
      <c r="DE142" s="229"/>
      <c r="DF142" s="229"/>
      <c r="DG142" s="229"/>
      <c r="DH142" s="229"/>
      <c r="DI142" s="229"/>
      <c r="DJ142" s="229"/>
      <c r="DK142" s="229"/>
      <c r="DL142" s="229"/>
      <c r="DM142" s="229"/>
      <c r="DN142" s="229"/>
      <c r="DO142" s="229"/>
      <c r="DP142" s="229"/>
      <c r="DQ142" s="229"/>
      <c r="DR142" s="229"/>
      <c r="DS142" s="229"/>
      <c r="DT142" s="229"/>
      <c r="DU142" s="229"/>
      <c r="DV142" s="229"/>
      <c r="DW142" s="229"/>
      <c r="DX142" s="229"/>
      <c r="DY142" s="229"/>
      <c r="DZ142" s="229"/>
      <c r="EA142" s="229"/>
      <c r="EB142" s="229"/>
      <c r="EC142" s="229"/>
      <c r="ED142" s="229"/>
      <c r="EE142" s="229"/>
      <c r="EF142" s="229"/>
      <c r="EG142" s="229"/>
      <c r="EH142" s="229"/>
      <c r="EI142" s="229"/>
      <c r="EJ142" s="229"/>
      <c r="EK142" s="229"/>
      <c r="EL142" s="229"/>
      <c r="EM142" s="229"/>
      <c r="EN142" s="229"/>
      <c r="EO142" s="229"/>
      <c r="EP142" s="229"/>
      <c r="EQ142" s="229"/>
      <c r="ER142" s="229"/>
      <c r="ES142" s="229"/>
      <c r="ET142" s="229"/>
      <c r="EU142" s="229"/>
      <c r="EV142" s="229"/>
      <c r="EW142" s="229"/>
      <c r="EX142" s="229"/>
      <c r="EY142" s="229"/>
      <c r="EZ142" s="229"/>
      <c r="FA142" s="229"/>
      <c r="FB142" s="229"/>
    </row>
    <row r="143" spans="1:158" s="256" customFormat="1" x14ac:dyDescent="0.25">
      <c r="A143" s="30" t="s">
        <v>67</v>
      </c>
      <c r="B143" s="105"/>
      <c r="C143" s="31"/>
      <c r="D143" s="32"/>
      <c r="E143" s="33"/>
      <c r="F143" s="31"/>
      <c r="G143" s="229"/>
      <c r="H143" s="229"/>
      <c r="I143" s="229"/>
      <c r="J143" s="229"/>
      <c r="K143" s="229"/>
      <c r="L143" s="229"/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  <c r="BB143" s="229"/>
      <c r="BC143" s="229"/>
      <c r="BD143" s="229"/>
      <c r="BE143" s="229"/>
      <c r="BF143" s="229"/>
      <c r="BG143" s="229"/>
      <c r="BH143" s="229"/>
      <c r="BI143" s="229"/>
      <c r="BJ143" s="229"/>
      <c r="BK143" s="229"/>
      <c r="BL143" s="229"/>
      <c r="BM143" s="229"/>
      <c r="BN143" s="229"/>
      <c r="BO143" s="229"/>
      <c r="BP143" s="229"/>
      <c r="BQ143" s="229"/>
      <c r="BR143" s="229"/>
      <c r="BS143" s="229"/>
      <c r="BT143" s="229"/>
      <c r="BU143" s="229"/>
      <c r="BV143" s="229"/>
      <c r="BW143" s="229"/>
      <c r="BX143" s="229"/>
      <c r="BY143" s="229"/>
      <c r="BZ143" s="229"/>
      <c r="CA143" s="229"/>
      <c r="CB143" s="229"/>
      <c r="CC143" s="229"/>
      <c r="CD143" s="229"/>
      <c r="CE143" s="229"/>
      <c r="CF143" s="229"/>
      <c r="CG143" s="229"/>
      <c r="CH143" s="229"/>
      <c r="CI143" s="229"/>
      <c r="CJ143" s="229"/>
      <c r="CK143" s="229"/>
      <c r="CL143" s="229"/>
      <c r="CM143" s="229"/>
      <c r="CN143" s="229"/>
      <c r="CO143" s="229"/>
      <c r="CP143" s="229"/>
      <c r="CQ143" s="229"/>
      <c r="CR143" s="229"/>
      <c r="CS143" s="229"/>
      <c r="CT143" s="229"/>
      <c r="CU143" s="229"/>
      <c r="CV143" s="229"/>
      <c r="CW143" s="229"/>
      <c r="CX143" s="229"/>
      <c r="CY143" s="229"/>
      <c r="CZ143" s="229"/>
      <c r="DA143" s="229"/>
      <c r="DB143" s="229"/>
      <c r="DC143" s="229"/>
      <c r="DD143" s="229"/>
      <c r="DE143" s="229"/>
      <c r="DF143" s="229"/>
      <c r="DG143" s="229"/>
      <c r="DH143" s="229"/>
      <c r="DI143" s="229"/>
      <c r="DJ143" s="229"/>
      <c r="DK143" s="229"/>
      <c r="DL143" s="229"/>
      <c r="DM143" s="229"/>
      <c r="DN143" s="229"/>
      <c r="DO143" s="229"/>
      <c r="DP143" s="229"/>
      <c r="DQ143" s="229"/>
      <c r="DR143" s="229"/>
      <c r="DS143" s="229"/>
      <c r="DT143" s="229"/>
      <c r="DU143" s="229"/>
      <c r="DV143" s="229"/>
      <c r="DW143" s="229"/>
      <c r="DX143" s="229"/>
      <c r="DY143" s="229"/>
      <c r="DZ143" s="229"/>
      <c r="EA143" s="229"/>
      <c r="EB143" s="229"/>
      <c r="EC143" s="229"/>
      <c r="ED143" s="229"/>
      <c r="EE143" s="229"/>
      <c r="EF143" s="229"/>
      <c r="EG143" s="229"/>
      <c r="EH143" s="229"/>
      <c r="EI143" s="229"/>
      <c r="EJ143" s="229"/>
      <c r="EK143" s="229"/>
      <c r="EL143" s="229"/>
      <c r="EM143" s="229"/>
      <c r="EN143" s="229"/>
      <c r="EO143" s="229"/>
      <c r="EP143" s="229"/>
      <c r="EQ143" s="229"/>
      <c r="ER143" s="229"/>
      <c r="ES143" s="229"/>
      <c r="ET143" s="229"/>
      <c r="EU143" s="229"/>
      <c r="EV143" s="229"/>
      <c r="EW143" s="229"/>
      <c r="EX143" s="229"/>
      <c r="EY143" s="229"/>
      <c r="EZ143" s="229"/>
      <c r="FA143" s="229"/>
      <c r="FB143" s="229"/>
    </row>
    <row r="144" spans="1:158" s="229" customFormat="1" x14ac:dyDescent="0.25">
      <c r="A144" s="203" t="s">
        <v>36</v>
      </c>
      <c r="B144" s="162">
        <v>240</v>
      </c>
      <c r="C144" s="237">
        <v>200</v>
      </c>
      <c r="D144" s="164">
        <v>8</v>
      </c>
      <c r="E144" s="10">
        <f>ROUND(F144/B144,0)</f>
        <v>7</v>
      </c>
      <c r="F144" s="11">
        <f>ROUND(C144*D144,0)</f>
        <v>1600</v>
      </c>
    </row>
    <row r="145" spans="1:158" s="229" customFormat="1" x14ac:dyDescent="0.25">
      <c r="A145" s="203" t="s">
        <v>107</v>
      </c>
      <c r="B145" s="162">
        <v>240</v>
      </c>
      <c r="C145" s="237">
        <v>20</v>
      </c>
      <c r="D145" s="164">
        <v>8</v>
      </c>
      <c r="E145" s="10">
        <f t="shared" ref="E145:E146" si="14">ROUND(F145/B145,0)</f>
        <v>1</v>
      </c>
      <c r="F145" s="11">
        <f t="shared" ref="F145:F146" si="15">ROUND(C145*D145,0)</f>
        <v>160</v>
      </c>
    </row>
    <row r="146" spans="1:158" s="229" customFormat="1" x14ac:dyDescent="0.25">
      <c r="A146" s="203" t="s">
        <v>52</v>
      </c>
      <c r="B146" s="162">
        <v>240</v>
      </c>
      <c r="C146" s="237">
        <v>25</v>
      </c>
      <c r="D146" s="164">
        <v>8</v>
      </c>
      <c r="E146" s="10">
        <f t="shared" si="14"/>
        <v>1</v>
      </c>
      <c r="F146" s="11">
        <f t="shared" si="15"/>
        <v>200</v>
      </c>
    </row>
    <row r="147" spans="1:158" s="229" customFormat="1" x14ac:dyDescent="0.25">
      <c r="A147" s="238" t="s">
        <v>111</v>
      </c>
      <c r="B147" s="162"/>
      <c r="C147" s="239">
        <f>C144+C145+C146</f>
        <v>245</v>
      </c>
      <c r="D147" s="32">
        <f t="shared" ref="D147" si="16">D144</f>
        <v>8</v>
      </c>
      <c r="E147" s="239">
        <f t="shared" ref="E147:F147" si="17">E144+E145+E146</f>
        <v>9</v>
      </c>
      <c r="F147" s="239">
        <f t="shared" si="17"/>
        <v>1960</v>
      </c>
    </row>
    <row r="148" spans="1:158" ht="19.5" customHeight="1" x14ac:dyDescent="0.25">
      <c r="A148" s="38" t="s">
        <v>99</v>
      </c>
      <c r="B148" s="227"/>
      <c r="C148" s="87">
        <f>C142+C147</f>
        <v>435</v>
      </c>
      <c r="D148" s="228">
        <f>F148/C148</f>
        <v>8.4827586206896548</v>
      </c>
      <c r="E148" s="87">
        <f>E142+E147</f>
        <v>15</v>
      </c>
      <c r="F148" s="87">
        <f>F142+F147</f>
        <v>3690</v>
      </c>
    </row>
    <row r="149" spans="1:158" ht="15.75" thickBot="1" x14ac:dyDescent="0.3">
      <c r="A149" s="242" t="s">
        <v>10</v>
      </c>
      <c r="B149" s="243"/>
      <c r="C149" s="243"/>
      <c r="D149" s="243"/>
      <c r="E149" s="243"/>
      <c r="F149" s="243"/>
      <c r="G149" s="229"/>
      <c r="H149" s="229"/>
      <c r="I149" s="229"/>
      <c r="J149" s="229"/>
      <c r="K149" s="229"/>
      <c r="L149" s="229"/>
      <c r="M149" s="229"/>
      <c r="N149" s="229"/>
      <c r="O149" s="229"/>
      <c r="P149" s="229"/>
      <c r="Q149" s="229"/>
      <c r="R149" s="229"/>
      <c r="S149" s="229"/>
      <c r="T149" s="229"/>
      <c r="U149" s="229"/>
      <c r="V149" s="229"/>
      <c r="W149" s="229"/>
      <c r="X149" s="229"/>
      <c r="Y149" s="229"/>
      <c r="Z149" s="229"/>
      <c r="AA149" s="229"/>
      <c r="AB149" s="229"/>
      <c r="AC149" s="229"/>
      <c r="AD149" s="229"/>
      <c r="AE149" s="229"/>
      <c r="AF149" s="229"/>
      <c r="AG149" s="229"/>
      <c r="AH149" s="229"/>
      <c r="AI149" s="229"/>
      <c r="AJ149" s="229"/>
      <c r="AK149" s="229"/>
      <c r="AL149" s="229"/>
      <c r="AM149" s="229"/>
      <c r="AN149" s="229"/>
      <c r="AO149" s="229"/>
      <c r="AP149" s="229"/>
      <c r="AQ149" s="229"/>
      <c r="AR149" s="229"/>
      <c r="AS149" s="229"/>
      <c r="AT149" s="229"/>
      <c r="AU149" s="229"/>
      <c r="AV149" s="229"/>
      <c r="AW149" s="229"/>
      <c r="AX149" s="229"/>
      <c r="AY149" s="229"/>
      <c r="AZ149" s="229"/>
      <c r="BA149" s="229"/>
      <c r="BB149" s="229"/>
      <c r="BC149" s="229"/>
      <c r="BD149" s="229"/>
      <c r="BE149" s="229"/>
      <c r="BF149" s="229"/>
      <c r="BG149" s="229"/>
      <c r="BH149" s="229"/>
      <c r="BI149" s="229"/>
      <c r="BJ149" s="229"/>
      <c r="BK149" s="229"/>
      <c r="BL149" s="229"/>
      <c r="BM149" s="229"/>
      <c r="BN149" s="229"/>
      <c r="BO149" s="229"/>
      <c r="BP149" s="229"/>
      <c r="BQ149" s="229"/>
      <c r="BR149" s="229"/>
      <c r="BS149" s="229"/>
      <c r="BT149" s="229"/>
      <c r="BU149" s="229"/>
      <c r="BV149" s="229"/>
      <c r="BW149" s="229"/>
      <c r="BX149" s="229"/>
      <c r="BY149" s="229"/>
      <c r="BZ149" s="229"/>
      <c r="CA149" s="229"/>
      <c r="CB149" s="229"/>
      <c r="CC149" s="229"/>
      <c r="CD149" s="229"/>
      <c r="CE149" s="229"/>
      <c r="CF149" s="229"/>
      <c r="CG149" s="229"/>
      <c r="CH149" s="229"/>
      <c r="CI149" s="229"/>
      <c r="CJ149" s="229"/>
      <c r="CK149" s="229"/>
      <c r="CL149" s="229"/>
      <c r="CM149" s="229"/>
      <c r="CN149" s="229"/>
      <c r="CO149" s="229"/>
      <c r="CP149" s="229"/>
      <c r="CQ149" s="229"/>
      <c r="CR149" s="229"/>
      <c r="CS149" s="229"/>
      <c r="CT149" s="229"/>
      <c r="CU149" s="229"/>
      <c r="CV149" s="229"/>
      <c r="CW149" s="229"/>
      <c r="CX149" s="229"/>
      <c r="CY149" s="229"/>
      <c r="CZ149" s="229"/>
      <c r="DA149" s="229"/>
      <c r="DB149" s="229"/>
      <c r="DC149" s="229"/>
      <c r="DD149" s="229"/>
      <c r="DE149" s="229"/>
      <c r="DF149" s="229"/>
      <c r="DG149" s="229"/>
      <c r="DH149" s="229"/>
      <c r="DI149" s="229"/>
      <c r="DJ149" s="229"/>
      <c r="DK149" s="229"/>
      <c r="DL149" s="229"/>
      <c r="DM149" s="229"/>
      <c r="DN149" s="229"/>
      <c r="DO149" s="229"/>
      <c r="DP149" s="229"/>
      <c r="DQ149" s="229"/>
      <c r="DR149" s="229"/>
      <c r="DS149" s="229"/>
      <c r="DT149" s="229"/>
      <c r="DU149" s="229"/>
      <c r="DV149" s="229"/>
      <c r="DW149" s="229"/>
      <c r="DX149" s="229"/>
      <c r="DY149" s="229"/>
      <c r="DZ149" s="229"/>
      <c r="EA149" s="229"/>
      <c r="EB149" s="229"/>
      <c r="EC149" s="229"/>
      <c r="ED149" s="229"/>
      <c r="EE149" s="229"/>
      <c r="EF149" s="229"/>
      <c r="EG149" s="229"/>
      <c r="EH149" s="229"/>
      <c r="EI149" s="229"/>
      <c r="EJ149" s="229"/>
      <c r="EK149" s="229"/>
      <c r="EL149" s="229"/>
      <c r="EM149" s="229"/>
      <c r="EN149" s="229"/>
      <c r="EO149" s="229"/>
      <c r="EP149" s="229"/>
      <c r="EQ149" s="229"/>
      <c r="ER149" s="229"/>
      <c r="ES149" s="229"/>
      <c r="ET149" s="229"/>
      <c r="EU149" s="229"/>
      <c r="EV149" s="229"/>
      <c r="EW149" s="229"/>
      <c r="EX149" s="229"/>
      <c r="EY149" s="229"/>
      <c r="EZ149" s="229"/>
      <c r="FA149" s="229"/>
      <c r="FB149" s="229"/>
    </row>
    <row r="150" spans="1:158" ht="23.25" hidden="1" customHeight="1" x14ac:dyDescent="0.25">
      <c r="A150" s="258" t="s">
        <v>142</v>
      </c>
      <c r="B150" s="259"/>
      <c r="C150" s="259"/>
      <c r="D150" s="259"/>
      <c r="E150" s="259"/>
      <c r="F150" s="259"/>
      <c r="G150" s="229"/>
      <c r="H150" s="229"/>
      <c r="I150" s="229"/>
      <c r="J150" s="229"/>
      <c r="K150" s="229"/>
      <c r="L150" s="229"/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29"/>
      <c r="Y150" s="229"/>
      <c r="Z150" s="229"/>
      <c r="AA150" s="229"/>
      <c r="AB150" s="229"/>
      <c r="AC150" s="229"/>
      <c r="AD150" s="229"/>
      <c r="AE150" s="229"/>
      <c r="AF150" s="229"/>
      <c r="AG150" s="229"/>
      <c r="AH150" s="229"/>
      <c r="AI150" s="229"/>
      <c r="AJ150" s="229"/>
      <c r="AK150" s="229"/>
      <c r="AL150" s="229"/>
      <c r="AM150" s="229"/>
      <c r="AN150" s="229"/>
      <c r="AO150" s="229"/>
      <c r="AP150" s="229"/>
      <c r="AQ150" s="229"/>
      <c r="AR150" s="229"/>
      <c r="AS150" s="229"/>
      <c r="AT150" s="229"/>
      <c r="AU150" s="229"/>
      <c r="AV150" s="229"/>
      <c r="AW150" s="229"/>
      <c r="AX150" s="229"/>
      <c r="AY150" s="229"/>
      <c r="AZ150" s="229"/>
      <c r="BA150" s="229"/>
      <c r="BB150" s="229"/>
      <c r="BC150" s="229"/>
      <c r="BD150" s="229"/>
      <c r="BE150" s="229"/>
      <c r="BF150" s="229"/>
      <c r="BG150" s="229"/>
      <c r="BH150" s="229"/>
      <c r="BI150" s="229"/>
      <c r="BJ150" s="229"/>
      <c r="BK150" s="229"/>
      <c r="BL150" s="229"/>
      <c r="BM150" s="229"/>
      <c r="BN150" s="229"/>
      <c r="BO150" s="229"/>
      <c r="BP150" s="229"/>
      <c r="BQ150" s="229"/>
      <c r="BR150" s="229"/>
      <c r="BS150" s="229"/>
      <c r="BT150" s="229"/>
      <c r="BU150" s="229"/>
      <c r="BV150" s="229"/>
      <c r="BW150" s="229"/>
      <c r="BX150" s="229"/>
      <c r="BY150" s="229"/>
      <c r="BZ150" s="229"/>
      <c r="CA150" s="229"/>
      <c r="CB150" s="229"/>
      <c r="CC150" s="229"/>
      <c r="CD150" s="229"/>
      <c r="CE150" s="229"/>
      <c r="CF150" s="229"/>
      <c r="CG150" s="229"/>
      <c r="CH150" s="229"/>
      <c r="CI150" s="229"/>
      <c r="CJ150" s="229"/>
      <c r="CK150" s="229"/>
      <c r="CL150" s="229"/>
      <c r="CM150" s="229"/>
      <c r="CN150" s="229"/>
      <c r="CO150" s="229"/>
      <c r="CP150" s="229"/>
      <c r="CQ150" s="229"/>
      <c r="CR150" s="229"/>
      <c r="CS150" s="229"/>
      <c r="CT150" s="229"/>
      <c r="CU150" s="229"/>
      <c r="CV150" s="229"/>
      <c r="CW150" s="229"/>
      <c r="CX150" s="229"/>
      <c r="CY150" s="229"/>
      <c r="CZ150" s="229"/>
      <c r="DA150" s="229"/>
      <c r="DB150" s="229"/>
      <c r="DC150" s="229"/>
      <c r="DD150" s="229"/>
      <c r="DE150" s="229"/>
      <c r="DF150" s="229"/>
      <c r="DG150" s="229"/>
      <c r="DH150" s="229"/>
      <c r="DI150" s="229"/>
      <c r="DJ150" s="229"/>
      <c r="DK150" s="229"/>
      <c r="DL150" s="229"/>
      <c r="DM150" s="229"/>
      <c r="DN150" s="229"/>
      <c r="DO150" s="229"/>
      <c r="DP150" s="229"/>
      <c r="DQ150" s="229"/>
      <c r="DR150" s="229"/>
      <c r="DS150" s="229"/>
      <c r="DT150" s="229"/>
      <c r="DU150" s="229"/>
      <c r="DV150" s="229"/>
      <c r="DW150" s="229"/>
      <c r="DX150" s="229"/>
      <c r="DY150" s="229"/>
      <c r="DZ150" s="229"/>
      <c r="EA150" s="229"/>
      <c r="EB150" s="229"/>
      <c r="EC150" s="229"/>
      <c r="ED150" s="229"/>
      <c r="EE150" s="229"/>
      <c r="EF150" s="229"/>
      <c r="EG150" s="229"/>
      <c r="EH150" s="229"/>
      <c r="EI150" s="229"/>
      <c r="EJ150" s="229"/>
      <c r="EK150" s="229"/>
      <c r="EL150" s="229"/>
      <c r="EM150" s="229"/>
      <c r="EN150" s="229"/>
      <c r="EO150" s="229"/>
      <c r="EP150" s="229"/>
      <c r="EQ150" s="229"/>
      <c r="ER150" s="229"/>
      <c r="ES150" s="229"/>
      <c r="ET150" s="229"/>
      <c r="EU150" s="229"/>
      <c r="EV150" s="229"/>
      <c r="EW150" s="229"/>
      <c r="EX150" s="229"/>
      <c r="EY150" s="229"/>
      <c r="EZ150" s="229"/>
      <c r="FA150" s="229"/>
      <c r="FB150" s="229"/>
    </row>
    <row r="151" spans="1:158" ht="15.75" hidden="1" x14ac:dyDescent="0.25">
      <c r="A151" s="260" t="s">
        <v>4</v>
      </c>
      <c r="B151" s="251"/>
      <c r="C151" s="251"/>
      <c r="D151" s="228" t="e">
        <f>F151/#REF!</f>
        <v>#REF!</v>
      </c>
      <c r="E151" s="261">
        <f>E21+E96</f>
        <v>132</v>
      </c>
      <c r="F151" s="261">
        <f>F21+F96</f>
        <v>43618</v>
      </c>
      <c r="G151" s="229"/>
      <c r="H151" s="229"/>
      <c r="I151" s="229"/>
      <c r="J151" s="229"/>
      <c r="K151" s="229"/>
      <c r="L151" s="229"/>
      <c r="M151" s="229"/>
      <c r="N151" s="229"/>
      <c r="O151" s="229"/>
      <c r="P151" s="229"/>
      <c r="Q151" s="229"/>
      <c r="R151" s="229"/>
      <c r="S151" s="229"/>
      <c r="T151" s="229"/>
      <c r="U151" s="229"/>
      <c r="V151" s="229"/>
      <c r="W151" s="229"/>
      <c r="X151" s="229"/>
      <c r="Y151" s="229"/>
      <c r="Z151" s="229"/>
      <c r="AA151" s="229"/>
      <c r="AB151" s="229"/>
      <c r="AC151" s="229"/>
      <c r="AD151" s="229"/>
      <c r="AE151" s="229"/>
      <c r="AF151" s="229"/>
      <c r="AG151" s="229"/>
      <c r="AH151" s="229"/>
      <c r="AI151" s="229"/>
      <c r="AJ151" s="229"/>
      <c r="AK151" s="229"/>
      <c r="AL151" s="229"/>
      <c r="AM151" s="229"/>
      <c r="AN151" s="229"/>
      <c r="AO151" s="229"/>
      <c r="AP151" s="229"/>
      <c r="AQ151" s="229"/>
      <c r="AR151" s="229"/>
      <c r="AS151" s="229"/>
      <c r="AT151" s="229"/>
      <c r="AU151" s="229"/>
      <c r="AV151" s="229"/>
      <c r="AW151" s="229"/>
      <c r="AX151" s="229"/>
      <c r="AY151" s="229"/>
      <c r="AZ151" s="229"/>
      <c r="BA151" s="229"/>
      <c r="BB151" s="229"/>
      <c r="BC151" s="229"/>
      <c r="BD151" s="229"/>
      <c r="BE151" s="229"/>
      <c r="BF151" s="229"/>
      <c r="BG151" s="229"/>
      <c r="BH151" s="229"/>
      <c r="BI151" s="229"/>
      <c r="BJ151" s="229"/>
      <c r="BK151" s="229"/>
      <c r="BL151" s="229"/>
      <c r="BM151" s="229"/>
      <c r="BN151" s="229"/>
      <c r="BO151" s="229"/>
      <c r="BP151" s="229"/>
      <c r="BQ151" s="229"/>
      <c r="BR151" s="229"/>
      <c r="BS151" s="229"/>
      <c r="BT151" s="229"/>
      <c r="BU151" s="229"/>
      <c r="BV151" s="229"/>
      <c r="BW151" s="229"/>
      <c r="BX151" s="229"/>
      <c r="BY151" s="229"/>
      <c r="BZ151" s="229"/>
      <c r="CA151" s="229"/>
      <c r="CB151" s="229"/>
      <c r="CC151" s="229"/>
      <c r="CD151" s="229"/>
      <c r="CE151" s="229"/>
      <c r="CF151" s="229"/>
      <c r="CG151" s="229"/>
      <c r="CH151" s="229"/>
      <c r="CI151" s="229"/>
      <c r="CJ151" s="229"/>
      <c r="CK151" s="229"/>
      <c r="CL151" s="229"/>
      <c r="CM151" s="229"/>
      <c r="CN151" s="229"/>
      <c r="CO151" s="229"/>
      <c r="CP151" s="229"/>
      <c r="CQ151" s="229"/>
      <c r="CR151" s="229"/>
      <c r="CS151" s="229"/>
      <c r="CT151" s="229"/>
      <c r="CU151" s="229"/>
      <c r="CV151" s="229"/>
      <c r="CW151" s="229"/>
      <c r="CX151" s="229"/>
      <c r="CY151" s="229"/>
      <c r="CZ151" s="229"/>
      <c r="DA151" s="229"/>
      <c r="DB151" s="229"/>
      <c r="DC151" s="229"/>
      <c r="DD151" s="229"/>
      <c r="DE151" s="229"/>
      <c r="DF151" s="229"/>
      <c r="DG151" s="229"/>
      <c r="DH151" s="229"/>
      <c r="DI151" s="229"/>
      <c r="DJ151" s="229"/>
      <c r="DK151" s="229"/>
      <c r="DL151" s="229"/>
      <c r="DM151" s="229"/>
      <c r="DN151" s="229"/>
      <c r="DO151" s="229"/>
      <c r="DP151" s="229"/>
      <c r="DQ151" s="229"/>
      <c r="DR151" s="229"/>
      <c r="DS151" s="229"/>
      <c r="DT151" s="229"/>
      <c r="DU151" s="229"/>
      <c r="DV151" s="229"/>
      <c r="DW151" s="229"/>
      <c r="DX151" s="229"/>
      <c r="DY151" s="229"/>
      <c r="DZ151" s="229"/>
      <c r="EA151" s="229"/>
      <c r="EB151" s="229"/>
      <c r="EC151" s="229"/>
      <c r="ED151" s="229"/>
      <c r="EE151" s="229"/>
      <c r="EF151" s="229"/>
      <c r="EG151" s="229"/>
      <c r="EH151" s="229"/>
      <c r="EI151" s="229"/>
      <c r="EJ151" s="229"/>
      <c r="EK151" s="229"/>
      <c r="EL151" s="229"/>
      <c r="EM151" s="229"/>
      <c r="EN151" s="229"/>
      <c r="EO151" s="229"/>
      <c r="EP151" s="229"/>
      <c r="EQ151" s="229"/>
      <c r="ER151" s="229"/>
      <c r="ES151" s="229"/>
      <c r="ET151" s="229"/>
      <c r="EU151" s="229"/>
      <c r="EV151" s="229"/>
      <c r="EW151" s="229"/>
      <c r="EX151" s="229"/>
      <c r="EY151" s="229"/>
      <c r="EZ151" s="229"/>
      <c r="FA151" s="229"/>
      <c r="FB151" s="229"/>
    </row>
    <row r="152" spans="1:158" ht="15.75" hidden="1" x14ac:dyDescent="0.25">
      <c r="A152" s="260" t="s">
        <v>143</v>
      </c>
      <c r="B152" s="251"/>
      <c r="C152" s="251"/>
      <c r="D152" s="262"/>
      <c r="E152" s="251"/>
      <c r="F152" s="251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29"/>
      <c r="Y152" s="229"/>
      <c r="Z152" s="229"/>
      <c r="AA152" s="229"/>
      <c r="AB152" s="229"/>
      <c r="AC152" s="229"/>
      <c r="AD152" s="229"/>
      <c r="AE152" s="229"/>
      <c r="AF152" s="229"/>
      <c r="AG152" s="229"/>
      <c r="AH152" s="229"/>
      <c r="AI152" s="229"/>
      <c r="AJ152" s="229"/>
      <c r="AK152" s="229"/>
      <c r="AL152" s="229"/>
      <c r="AM152" s="229"/>
      <c r="AN152" s="229"/>
      <c r="AO152" s="229"/>
      <c r="AP152" s="229"/>
      <c r="AQ152" s="229"/>
      <c r="AR152" s="229"/>
      <c r="AS152" s="229"/>
      <c r="AT152" s="229"/>
      <c r="AU152" s="229"/>
      <c r="AV152" s="229"/>
      <c r="AW152" s="229"/>
      <c r="AX152" s="229"/>
      <c r="AY152" s="229"/>
      <c r="AZ152" s="229"/>
      <c r="BA152" s="229"/>
      <c r="BB152" s="229"/>
      <c r="BC152" s="229"/>
      <c r="BD152" s="229"/>
      <c r="BE152" s="229"/>
      <c r="BF152" s="229"/>
      <c r="BG152" s="229"/>
      <c r="BH152" s="229"/>
      <c r="BI152" s="229"/>
      <c r="BJ152" s="229"/>
      <c r="BK152" s="229"/>
      <c r="BL152" s="229"/>
      <c r="BM152" s="229"/>
      <c r="BN152" s="229"/>
      <c r="BO152" s="229"/>
      <c r="BP152" s="229"/>
      <c r="BQ152" s="229"/>
      <c r="BR152" s="229"/>
      <c r="BS152" s="229"/>
      <c r="BT152" s="229"/>
      <c r="BU152" s="229"/>
      <c r="BV152" s="229"/>
      <c r="BW152" s="229"/>
      <c r="BX152" s="229"/>
      <c r="BY152" s="229"/>
      <c r="BZ152" s="229"/>
      <c r="CA152" s="229"/>
      <c r="CB152" s="229"/>
      <c r="CC152" s="229"/>
      <c r="CD152" s="229"/>
      <c r="CE152" s="229"/>
      <c r="CF152" s="229"/>
      <c r="CG152" s="229"/>
      <c r="CH152" s="229"/>
      <c r="CI152" s="229"/>
      <c r="CJ152" s="229"/>
      <c r="CK152" s="229"/>
      <c r="CL152" s="229"/>
      <c r="CM152" s="229"/>
      <c r="CN152" s="229"/>
      <c r="CO152" s="229"/>
      <c r="CP152" s="229"/>
      <c r="CQ152" s="229"/>
      <c r="CR152" s="229"/>
      <c r="CS152" s="229"/>
      <c r="CT152" s="229"/>
      <c r="CU152" s="229"/>
      <c r="CV152" s="229"/>
      <c r="CW152" s="229"/>
      <c r="CX152" s="229"/>
      <c r="CY152" s="229"/>
      <c r="CZ152" s="229"/>
      <c r="DA152" s="229"/>
      <c r="DB152" s="229"/>
      <c r="DC152" s="229"/>
      <c r="DD152" s="229"/>
      <c r="DE152" s="229"/>
      <c r="DF152" s="229"/>
      <c r="DG152" s="229"/>
      <c r="DH152" s="229"/>
      <c r="DI152" s="229"/>
      <c r="DJ152" s="229"/>
      <c r="DK152" s="229"/>
      <c r="DL152" s="229"/>
      <c r="DM152" s="229"/>
      <c r="DN152" s="229"/>
      <c r="DO152" s="229"/>
      <c r="DP152" s="229"/>
      <c r="DQ152" s="229"/>
      <c r="DR152" s="229"/>
      <c r="DS152" s="229"/>
      <c r="DT152" s="229"/>
      <c r="DU152" s="229"/>
      <c r="DV152" s="229"/>
      <c r="DW152" s="229"/>
      <c r="DX152" s="229"/>
      <c r="DY152" s="229"/>
      <c r="DZ152" s="229"/>
      <c r="EA152" s="229"/>
      <c r="EB152" s="229"/>
      <c r="EC152" s="229"/>
      <c r="ED152" s="229"/>
      <c r="EE152" s="229"/>
      <c r="EF152" s="229"/>
      <c r="EG152" s="229"/>
      <c r="EH152" s="229"/>
      <c r="EI152" s="229"/>
      <c r="EJ152" s="229"/>
      <c r="EK152" s="229"/>
      <c r="EL152" s="229"/>
      <c r="EM152" s="229"/>
      <c r="EN152" s="229"/>
      <c r="EO152" s="229"/>
      <c r="EP152" s="229"/>
      <c r="EQ152" s="229"/>
      <c r="ER152" s="229"/>
      <c r="ES152" s="229"/>
      <c r="ET152" s="229"/>
      <c r="EU152" s="229"/>
      <c r="EV152" s="229"/>
      <c r="EW152" s="229"/>
      <c r="EX152" s="229"/>
      <c r="EY152" s="229"/>
      <c r="EZ152" s="229"/>
      <c r="FA152" s="229"/>
      <c r="FB152" s="229"/>
    </row>
    <row r="153" spans="1:158" ht="30" hidden="1" x14ac:dyDescent="0.25">
      <c r="A153" s="47" t="s">
        <v>240</v>
      </c>
      <c r="B153" s="48"/>
      <c r="C153" s="48"/>
      <c r="D153" s="262"/>
      <c r="E153" s="48"/>
      <c r="F153" s="48"/>
      <c r="G153" s="229"/>
      <c r="H153" s="229"/>
      <c r="I153" s="229"/>
      <c r="J153" s="229"/>
      <c r="K153" s="229"/>
      <c r="L153" s="229"/>
      <c r="M153" s="229"/>
      <c r="N153" s="229"/>
      <c r="O153" s="229"/>
      <c r="P153" s="229"/>
      <c r="Q153" s="229"/>
      <c r="R153" s="229"/>
      <c r="S153" s="229"/>
      <c r="T153" s="229"/>
      <c r="U153" s="229"/>
      <c r="V153" s="229"/>
      <c r="W153" s="229"/>
      <c r="X153" s="229"/>
      <c r="Y153" s="229"/>
      <c r="Z153" s="229"/>
      <c r="AA153" s="229"/>
      <c r="AB153" s="229"/>
      <c r="AC153" s="229"/>
      <c r="AD153" s="229"/>
      <c r="AE153" s="229"/>
      <c r="AF153" s="229"/>
      <c r="AG153" s="229"/>
      <c r="AH153" s="229"/>
      <c r="AI153" s="229"/>
      <c r="AJ153" s="229"/>
      <c r="AK153" s="229"/>
      <c r="AL153" s="229"/>
      <c r="AM153" s="229"/>
      <c r="AN153" s="229"/>
      <c r="AO153" s="229"/>
      <c r="AP153" s="229"/>
      <c r="AQ153" s="229"/>
      <c r="AR153" s="229"/>
      <c r="AS153" s="229"/>
      <c r="AT153" s="229"/>
      <c r="AU153" s="229"/>
      <c r="AV153" s="229"/>
      <c r="AW153" s="229"/>
      <c r="AX153" s="229"/>
      <c r="AY153" s="229"/>
      <c r="AZ153" s="229"/>
      <c r="BA153" s="229"/>
      <c r="BB153" s="229"/>
      <c r="BC153" s="229"/>
      <c r="BD153" s="229"/>
      <c r="BE153" s="229"/>
      <c r="BF153" s="229"/>
      <c r="BG153" s="229"/>
      <c r="BH153" s="229"/>
      <c r="BI153" s="229"/>
      <c r="BJ153" s="229"/>
      <c r="BK153" s="229"/>
      <c r="BL153" s="229"/>
      <c r="BM153" s="229"/>
      <c r="BN153" s="229"/>
      <c r="BO153" s="229"/>
      <c r="BP153" s="229"/>
      <c r="BQ153" s="229"/>
      <c r="BR153" s="229"/>
      <c r="BS153" s="229"/>
      <c r="BT153" s="229"/>
      <c r="BU153" s="229"/>
      <c r="BV153" s="229"/>
      <c r="BW153" s="229"/>
      <c r="BX153" s="229"/>
      <c r="BY153" s="229"/>
      <c r="BZ153" s="229"/>
      <c r="CA153" s="229"/>
      <c r="CB153" s="229"/>
      <c r="CC153" s="229"/>
      <c r="CD153" s="229"/>
      <c r="CE153" s="229"/>
      <c r="CF153" s="229"/>
      <c r="CG153" s="229"/>
      <c r="CH153" s="229"/>
      <c r="CI153" s="229"/>
      <c r="CJ153" s="229"/>
      <c r="CK153" s="229"/>
      <c r="CL153" s="229"/>
      <c r="CM153" s="229"/>
      <c r="CN153" s="229"/>
      <c r="CO153" s="229"/>
      <c r="CP153" s="229"/>
      <c r="CQ153" s="229"/>
      <c r="CR153" s="229"/>
      <c r="CS153" s="229"/>
      <c r="CT153" s="229"/>
      <c r="CU153" s="229"/>
      <c r="CV153" s="229"/>
      <c r="CW153" s="229"/>
      <c r="CX153" s="229"/>
      <c r="CY153" s="229"/>
      <c r="CZ153" s="229"/>
      <c r="DA153" s="229"/>
      <c r="DB153" s="229"/>
      <c r="DC153" s="229"/>
      <c r="DD153" s="229"/>
      <c r="DE153" s="229"/>
      <c r="DF153" s="229"/>
      <c r="DG153" s="229"/>
      <c r="DH153" s="229"/>
      <c r="DI153" s="229"/>
      <c r="DJ153" s="229"/>
      <c r="DK153" s="229"/>
      <c r="DL153" s="229"/>
      <c r="DM153" s="229"/>
      <c r="DN153" s="229"/>
      <c r="DO153" s="229"/>
      <c r="DP153" s="229"/>
      <c r="DQ153" s="229"/>
      <c r="DR153" s="229"/>
      <c r="DS153" s="229"/>
      <c r="DT153" s="229"/>
      <c r="DU153" s="229"/>
      <c r="DV153" s="229"/>
      <c r="DW153" s="229"/>
      <c r="DX153" s="229"/>
      <c r="DY153" s="229"/>
      <c r="DZ153" s="229"/>
      <c r="EA153" s="229"/>
      <c r="EB153" s="229"/>
      <c r="EC153" s="229"/>
      <c r="ED153" s="229"/>
      <c r="EE153" s="229"/>
      <c r="EF153" s="229"/>
      <c r="EG153" s="229"/>
      <c r="EH153" s="229"/>
      <c r="EI153" s="229"/>
      <c r="EJ153" s="229"/>
      <c r="EK153" s="229"/>
      <c r="EL153" s="229"/>
      <c r="EM153" s="229"/>
      <c r="EN153" s="229"/>
      <c r="EO153" s="229"/>
      <c r="EP153" s="229"/>
      <c r="EQ153" s="229"/>
      <c r="ER153" s="229"/>
      <c r="ES153" s="229"/>
      <c r="ET153" s="229"/>
      <c r="EU153" s="229"/>
      <c r="EV153" s="229"/>
      <c r="EW153" s="229"/>
      <c r="EX153" s="229"/>
      <c r="EY153" s="229"/>
      <c r="EZ153" s="229"/>
      <c r="FA153" s="229"/>
      <c r="FB153" s="229"/>
    </row>
    <row r="154" spans="1:158" hidden="1" x14ac:dyDescent="0.25">
      <c r="A154" s="13" t="s">
        <v>101</v>
      </c>
      <c r="B154" s="251"/>
      <c r="C154" s="251"/>
      <c r="D154" s="262"/>
      <c r="E154" s="251"/>
      <c r="F154" s="251"/>
      <c r="G154" s="229"/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29"/>
      <c r="Y154" s="229"/>
      <c r="Z154" s="229"/>
      <c r="AA154" s="229"/>
      <c r="AB154" s="229"/>
      <c r="AC154" s="229"/>
      <c r="AD154" s="229"/>
      <c r="AE154" s="229"/>
      <c r="AF154" s="229"/>
      <c r="AG154" s="229"/>
      <c r="AH154" s="229"/>
      <c r="AI154" s="229"/>
      <c r="AJ154" s="229"/>
      <c r="AK154" s="229"/>
      <c r="AL154" s="229"/>
      <c r="AM154" s="229"/>
      <c r="AN154" s="229"/>
      <c r="AO154" s="229"/>
      <c r="AP154" s="229"/>
      <c r="AQ154" s="229"/>
      <c r="AR154" s="229"/>
      <c r="AS154" s="229"/>
      <c r="AT154" s="229"/>
      <c r="AU154" s="229"/>
      <c r="AV154" s="229"/>
      <c r="AW154" s="229"/>
      <c r="AX154" s="229"/>
      <c r="AY154" s="229"/>
      <c r="AZ154" s="229"/>
      <c r="BA154" s="229"/>
      <c r="BB154" s="229"/>
      <c r="BC154" s="229"/>
      <c r="BD154" s="229"/>
      <c r="BE154" s="229"/>
      <c r="BF154" s="229"/>
      <c r="BG154" s="229"/>
      <c r="BH154" s="229"/>
      <c r="BI154" s="229"/>
      <c r="BJ154" s="229"/>
      <c r="BK154" s="229"/>
      <c r="BL154" s="229"/>
      <c r="BM154" s="229"/>
      <c r="BN154" s="229"/>
      <c r="BO154" s="229"/>
      <c r="BP154" s="229"/>
      <c r="BQ154" s="229"/>
      <c r="BR154" s="229"/>
      <c r="BS154" s="229"/>
      <c r="BT154" s="229"/>
      <c r="BU154" s="229"/>
      <c r="BV154" s="229"/>
      <c r="BW154" s="229"/>
      <c r="BX154" s="229"/>
      <c r="BY154" s="229"/>
      <c r="BZ154" s="229"/>
      <c r="CA154" s="229"/>
      <c r="CB154" s="229"/>
      <c r="CC154" s="229"/>
      <c r="CD154" s="229"/>
      <c r="CE154" s="229"/>
      <c r="CF154" s="229"/>
      <c r="CG154" s="229"/>
      <c r="CH154" s="229"/>
      <c r="CI154" s="229"/>
      <c r="CJ154" s="229"/>
      <c r="CK154" s="229"/>
      <c r="CL154" s="229"/>
      <c r="CM154" s="229"/>
      <c r="CN154" s="229"/>
      <c r="CO154" s="229"/>
      <c r="CP154" s="229"/>
      <c r="CQ154" s="229"/>
      <c r="CR154" s="229"/>
      <c r="CS154" s="229"/>
      <c r="CT154" s="229"/>
      <c r="CU154" s="229"/>
      <c r="CV154" s="229"/>
      <c r="CW154" s="229"/>
      <c r="CX154" s="229"/>
      <c r="CY154" s="229"/>
      <c r="CZ154" s="229"/>
      <c r="DA154" s="229"/>
      <c r="DB154" s="229"/>
      <c r="DC154" s="229"/>
      <c r="DD154" s="229"/>
      <c r="DE154" s="229"/>
      <c r="DF154" s="229"/>
      <c r="DG154" s="229"/>
      <c r="DH154" s="229"/>
      <c r="DI154" s="229"/>
      <c r="DJ154" s="229"/>
      <c r="DK154" s="229"/>
      <c r="DL154" s="229"/>
      <c r="DM154" s="229"/>
      <c r="DN154" s="229"/>
      <c r="DO154" s="229"/>
      <c r="DP154" s="229"/>
      <c r="DQ154" s="229"/>
      <c r="DR154" s="229"/>
      <c r="DS154" s="229"/>
      <c r="DT154" s="229"/>
      <c r="DU154" s="229"/>
      <c r="DV154" s="229"/>
      <c r="DW154" s="229"/>
      <c r="DX154" s="229"/>
      <c r="DY154" s="229"/>
      <c r="DZ154" s="229"/>
      <c r="EA154" s="229"/>
      <c r="EB154" s="229"/>
      <c r="EC154" s="229"/>
      <c r="ED154" s="229"/>
      <c r="EE154" s="229"/>
      <c r="EF154" s="229"/>
      <c r="EG154" s="229"/>
      <c r="EH154" s="229"/>
      <c r="EI154" s="229"/>
      <c r="EJ154" s="229"/>
      <c r="EK154" s="229"/>
      <c r="EL154" s="229"/>
      <c r="EM154" s="229"/>
      <c r="EN154" s="229"/>
      <c r="EO154" s="229"/>
      <c r="EP154" s="229"/>
      <c r="EQ154" s="229"/>
      <c r="ER154" s="229"/>
      <c r="ES154" s="229"/>
      <c r="ET154" s="229"/>
      <c r="EU154" s="229"/>
      <c r="EV154" s="229"/>
      <c r="EW154" s="229"/>
      <c r="EX154" s="229"/>
      <c r="EY154" s="229"/>
      <c r="EZ154" s="229"/>
      <c r="FA154" s="229"/>
      <c r="FB154" s="229"/>
    </row>
    <row r="155" spans="1:158" ht="30" hidden="1" x14ac:dyDescent="0.25">
      <c r="A155" s="13" t="s">
        <v>102</v>
      </c>
      <c r="B155" s="251"/>
      <c r="C155" s="251"/>
      <c r="D155" s="262"/>
      <c r="E155" s="251"/>
      <c r="F155" s="251"/>
      <c r="G155" s="229"/>
      <c r="H155" s="229"/>
      <c r="I155" s="229"/>
      <c r="J155" s="229"/>
      <c r="K155" s="229"/>
      <c r="L155" s="229"/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29"/>
      <c r="Y155" s="229"/>
      <c r="Z155" s="229"/>
      <c r="AA155" s="229"/>
      <c r="AB155" s="229"/>
      <c r="AC155" s="229"/>
      <c r="AD155" s="229"/>
      <c r="AE155" s="229"/>
      <c r="AF155" s="229"/>
      <c r="AG155" s="229"/>
      <c r="AH155" s="229"/>
      <c r="AI155" s="229"/>
      <c r="AJ155" s="229"/>
      <c r="AK155" s="229"/>
      <c r="AL155" s="229"/>
      <c r="AM155" s="229"/>
      <c r="AN155" s="229"/>
      <c r="AO155" s="229"/>
      <c r="AP155" s="229"/>
      <c r="AQ155" s="229"/>
      <c r="AR155" s="229"/>
      <c r="AS155" s="229"/>
      <c r="AT155" s="229"/>
      <c r="AU155" s="229"/>
      <c r="AV155" s="229"/>
      <c r="AW155" s="229"/>
      <c r="AX155" s="229"/>
      <c r="AY155" s="229"/>
      <c r="AZ155" s="229"/>
      <c r="BA155" s="229"/>
      <c r="BB155" s="229"/>
      <c r="BC155" s="229"/>
      <c r="BD155" s="229"/>
      <c r="BE155" s="229"/>
      <c r="BF155" s="229"/>
      <c r="BG155" s="229"/>
      <c r="BH155" s="229"/>
      <c r="BI155" s="229"/>
      <c r="BJ155" s="229"/>
      <c r="BK155" s="229"/>
      <c r="BL155" s="229"/>
      <c r="BM155" s="229"/>
      <c r="BN155" s="229"/>
      <c r="BO155" s="229"/>
      <c r="BP155" s="229"/>
      <c r="BQ155" s="229"/>
      <c r="BR155" s="229"/>
      <c r="BS155" s="229"/>
      <c r="BT155" s="229"/>
      <c r="BU155" s="229"/>
      <c r="BV155" s="229"/>
      <c r="BW155" s="229"/>
      <c r="BX155" s="229"/>
      <c r="BY155" s="229"/>
      <c r="BZ155" s="229"/>
      <c r="CA155" s="229"/>
      <c r="CB155" s="229"/>
      <c r="CC155" s="229"/>
      <c r="CD155" s="229"/>
      <c r="CE155" s="229"/>
      <c r="CF155" s="229"/>
      <c r="CG155" s="229"/>
      <c r="CH155" s="229"/>
      <c r="CI155" s="229"/>
      <c r="CJ155" s="229"/>
      <c r="CK155" s="229"/>
      <c r="CL155" s="229"/>
      <c r="CM155" s="229"/>
      <c r="CN155" s="229"/>
      <c r="CO155" s="229"/>
      <c r="CP155" s="229"/>
      <c r="CQ155" s="229"/>
      <c r="CR155" s="229"/>
      <c r="CS155" s="229"/>
      <c r="CT155" s="229"/>
      <c r="CU155" s="229"/>
      <c r="CV155" s="229"/>
      <c r="CW155" s="229"/>
      <c r="CX155" s="229"/>
      <c r="CY155" s="229"/>
      <c r="CZ155" s="229"/>
      <c r="DA155" s="229"/>
      <c r="DB155" s="229"/>
      <c r="DC155" s="229"/>
      <c r="DD155" s="229"/>
      <c r="DE155" s="229"/>
      <c r="DF155" s="229"/>
      <c r="DG155" s="229"/>
      <c r="DH155" s="229"/>
      <c r="DI155" s="229"/>
      <c r="DJ155" s="229"/>
      <c r="DK155" s="229"/>
      <c r="DL155" s="229"/>
      <c r="DM155" s="229"/>
      <c r="DN155" s="229"/>
      <c r="DO155" s="229"/>
      <c r="DP155" s="229"/>
      <c r="DQ155" s="229"/>
      <c r="DR155" s="229"/>
      <c r="DS155" s="229"/>
      <c r="DT155" s="229"/>
      <c r="DU155" s="229"/>
      <c r="DV155" s="229"/>
      <c r="DW155" s="229"/>
      <c r="DX155" s="229"/>
      <c r="DY155" s="229"/>
      <c r="DZ155" s="229"/>
      <c r="EA155" s="229"/>
      <c r="EB155" s="229"/>
      <c r="EC155" s="229"/>
      <c r="ED155" s="229"/>
      <c r="EE155" s="229"/>
      <c r="EF155" s="229"/>
      <c r="EG155" s="229"/>
      <c r="EH155" s="229"/>
      <c r="EI155" s="229"/>
      <c r="EJ155" s="229"/>
      <c r="EK155" s="229"/>
      <c r="EL155" s="229"/>
      <c r="EM155" s="229"/>
      <c r="EN155" s="229"/>
      <c r="EO155" s="229"/>
      <c r="EP155" s="229"/>
      <c r="EQ155" s="229"/>
      <c r="ER155" s="229"/>
      <c r="ES155" s="229"/>
      <c r="ET155" s="229"/>
      <c r="EU155" s="229"/>
      <c r="EV155" s="229"/>
      <c r="EW155" s="229"/>
      <c r="EX155" s="229"/>
      <c r="EY155" s="229"/>
      <c r="EZ155" s="229"/>
      <c r="FA155" s="229"/>
      <c r="FB155" s="229"/>
    </row>
    <row r="156" spans="1:158" ht="15.75" hidden="1" x14ac:dyDescent="0.25">
      <c r="A156" s="263" t="s">
        <v>144</v>
      </c>
      <c r="B156" s="251"/>
      <c r="C156" s="251"/>
      <c r="D156" s="262"/>
      <c r="E156" s="251"/>
      <c r="F156" s="251"/>
      <c r="G156" s="229"/>
      <c r="H156" s="229"/>
      <c r="I156" s="229"/>
      <c r="J156" s="229"/>
      <c r="K156" s="229"/>
      <c r="L156" s="229"/>
      <c r="M156" s="229"/>
      <c r="N156" s="229"/>
      <c r="O156" s="229"/>
      <c r="P156" s="229"/>
      <c r="Q156" s="229"/>
      <c r="R156" s="229"/>
      <c r="S156" s="229"/>
      <c r="T156" s="229"/>
      <c r="U156" s="229"/>
      <c r="V156" s="229"/>
      <c r="W156" s="229"/>
      <c r="X156" s="229"/>
      <c r="Y156" s="229"/>
      <c r="Z156" s="229"/>
      <c r="AA156" s="229"/>
      <c r="AB156" s="229"/>
      <c r="AC156" s="229"/>
      <c r="AD156" s="229"/>
      <c r="AE156" s="229"/>
      <c r="AF156" s="229"/>
      <c r="AG156" s="229"/>
      <c r="AH156" s="229"/>
      <c r="AI156" s="229"/>
      <c r="AJ156" s="229"/>
      <c r="AK156" s="229"/>
      <c r="AL156" s="229"/>
      <c r="AM156" s="229"/>
      <c r="AN156" s="229"/>
      <c r="AO156" s="229"/>
      <c r="AP156" s="229"/>
      <c r="AQ156" s="229"/>
      <c r="AR156" s="229"/>
      <c r="AS156" s="229"/>
      <c r="AT156" s="229"/>
      <c r="AU156" s="229"/>
      <c r="AV156" s="229"/>
      <c r="AW156" s="229"/>
      <c r="AX156" s="229"/>
      <c r="AY156" s="229"/>
      <c r="AZ156" s="229"/>
      <c r="BA156" s="229"/>
      <c r="BB156" s="229"/>
      <c r="BC156" s="229"/>
      <c r="BD156" s="229"/>
      <c r="BE156" s="229"/>
      <c r="BF156" s="229"/>
      <c r="BG156" s="229"/>
      <c r="BH156" s="229"/>
      <c r="BI156" s="229"/>
      <c r="BJ156" s="229"/>
      <c r="BK156" s="229"/>
      <c r="BL156" s="229"/>
      <c r="BM156" s="229"/>
      <c r="BN156" s="229"/>
      <c r="BO156" s="229"/>
      <c r="BP156" s="229"/>
      <c r="BQ156" s="229"/>
      <c r="BR156" s="229"/>
      <c r="BS156" s="229"/>
      <c r="BT156" s="229"/>
      <c r="BU156" s="229"/>
      <c r="BV156" s="229"/>
      <c r="BW156" s="229"/>
      <c r="BX156" s="229"/>
      <c r="BY156" s="229"/>
      <c r="BZ156" s="229"/>
      <c r="CA156" s="229"/>
      <c r="CB156" s="229"/>
      <c r="CC156" s="229"/>
      <c r="CD156" s="229"/>
      <c r="CE156" s="229"/>
      <c r="CF156" s="229"/>
      <c r="CG156" s="229"/>
      <c r="CH156" s="229"/>
      <c r="CI156" s="229"/>
      <c r="CJ156" s="229"/>
      <c r="CK156" s="229"/>
      <c r="CL156" s="229"/>
      <c r="CM156" s="229"/>
      <c r="CN156" s="229"/>
      <c r="CO156" s="229"/>
      <c r="CP156" s="229"/>
      <c r="CQ156" s="229"/>
      <c r="CR156" s="229"/>
      <c r="CS156" s="229"/>
      <c r="CT156" s="229"/>
      <c r="CU156" s="229"/>
      <c r="CV156" s="229"/>
      <c r="CW156" s="229"/>
      <c r="CX156" s="229"/>
      <c r="CY156" s="229"/>
      <c r="CZ156" s="229"/>
      <c r="DA156" s="229"/>
      <c r="DB156" s="229"/>
      <c r="DC156" s="229"/>
      <c r="DD156" s="229"/>
      <c r="DE156" s="229"/>
      <c r="DF156" s="229"/>
      <c r="DG156" s="229"/>
      <c r="DH156" s="229"/>
      <c r="DI156" s="229"/>
      <c r="DJ156" s="229"/>
      <c r="DK156" s="229"/>
      <c r="DL156" s="229"/>
      <c r="DM156" s="229"/>
      <c r="DN156" s="229"/>
      <c r="DO156" s="229"/>
      <c r="DP156" s="229"/>
      <c r="DQ156" s="229"/>
      <c r="DR156" s="229"/>
      <c r="DS156" s="229"/>
      <c r="DT156" s="229"/>
      <c r="DU156" s="229"/>
      <c r="DV156" s="229"/>
      <c r="DW156" s="229"/>
      <c r="DX156" s="229"/>
      <c r="DY156" s="229"/>
      <c r="DZ156" s="229"/>
      <c r="EA156" s="229"/>
      <c r="EB156" s="229"/>
      <c r="EC156" s="229"/>
      <c r="ED156" s="229"/>
      <c r="EE156" s="229"/>
      <c r="EF156" s="229"/>
      <c r="EG156" s="229"/>
      <c r="EH156" s="229"/>
      <c r="EI156" s="229"/>
      <c r="EJ156" s="229"/>
      <c r="EK156" s="229"/>
      <c r="EL156" s="229"/>
      <c r="EM156" s="229"/>
      <c r="EN156" s="229"/>
      <c r="EO156" s="229"/>
      <c r="EP156" s="229"/>
      <c r="EQ156" s="229"/>
      <c r="ER156" s="229"/>
      <c r="ES156" s="229"/>
      <c r="ET156" s="229"/>
      <c r="EU156" s="229"/>
      <c r="EV156" s="229"/>
      <c r="EW156" s="229"/>
      <c r="EX156" s="229"/>
      <c r="EY156" s="229"/>
      <c r="EZ156" s="229"/>
      <c r="FA156" s="229"/>
      <c r="FB156" s="229"/>
    </row>
    <row r="157" spans="1:158" hidden="1" x14ac:dyDescent="0.25">
      <c r="A157" s="29" t="s">
        <v>7</v>
      </c>
      <c r="B157" s="251"/>
      <c r="C157" s="251"/>
      <c r="D157" s="262"/>
      <c r="E157" s="251"/>
      <c r="F157" s="251"/>
      <c r="G157" s="229"/>
      <c r="H157" s="229"/>
      <c r="I157" s="229"/>
      <c r="J157" s="229"/>
      <c r="K157" s="229"/>
      <c r="L157" s="229"/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29"/>
      <c r="Y157" s="229"/>
      <c r="Z157" s="229"/>
      <c r="AA157" s="229"/>
      <c r="AB157" s="229"/>
      <c r="AC157" s="229"/>
      <c r="AD157" s="229"/>
      <c r="AE157" s="229"/>
      <c r="AF157" s="229"/>
      <c r="AG157" s="229"/>
      <c r="AH157" s="229"/>
      <c r="AI157" s="229"/>
      <c r="AJ157" s="229"/>
      <c r="AK157" s="229"/>
      <c r="AL157" s="229"/>
      <c r="AM157" s="229"/>
      <c r="AN157" s="229"/>
      <c r="AO157" s="229"/>
      <c r="AP157" s="229"/>
      <c r="AQ157" s="229"/>
      <c r="AR157" s="229"/>
      <c r="AS157" s="229"/>
      <c r="AT157" s="229"/>
      <c r="AU157" s="229"/>
      <c r="AV157" s="229"/>
      <c r="AW157" s="229"/>
      <c r="AX157" s="229"/>
      <c r="AY157" s="229"/>
      <c r="AZ157" s="229"/>
      <c r="BA157" s="229"/>
      <c r="BB157" s="229"/>
      <c r="BC157" s="229"/>
      <c r="BD157" s="229"/>
      <c r="BE157" s="229"/>
      <c r="BF157" s="229"/>
      <c r="BG157" s="229"/>
      <c r="BH157" s="229"/>
      <c r="BI157" s="229"/>
      <c r="BJ157" s="229"/>
      <c r="BK157" s="229"/>
      <c r="BL157" s="229"/>
      <c r="BM157" s="229"/>
      <c r="BN157" s="229"/>
      <c r="BO157" s="229"/>
      <c r="BP157" s="229"/>
      <c r="BQ157" s="229"/>
      <c r="BR157" s="229"/>
      <c r="BS157" s="229"/>
      <c r="BT157" s="229"/>
      <c r="BU157" s="229"/>
      <c r="BV157" s="229"/>
      <c r="BW157" s="229"/>
      <c r="BX157" s="229"/>
      <c r="BY157" s="229"/>
      <c r="BZ157" s="229"/>
      <c r="CA157" s="229"/>
      <c r="CB157" s="229"/>
      <c r="CC157" s="229"/>
      <c r="CD157" s="229"/>
      <c r="CE157" s="229"/>
      <c r="CF157" s="229"/>
      <c r="CG157" s="229"/>
      <c r="CH157" s="229"/>
      <c r="CI157" s="229"/>
      <c r="CJ157" s="229"/>
      <c r="CK157" s="229"/>
      <c r="CL157" s="229"/>
      <c r="CM157" s="229"/>
      <c r="CN157" s="229"/>
      <c r="CO157" s="229"/>
      <c r="CP157" s="229"/>
      <c r="CQ157" s="229"/>
      <c r="CR157" s="229"/>
      <c r="CS157" s="229"/>
      <c r="CT157" s="229"/>
      <c r="CU157" s="229"/>
      <c r="CV157" s="229"/>
      <c r="CW157" s="229"/>
      <c r="CX157" s="229"/>
      <c r="CY157" s="229"/>
      <c r="CZ157" s="229"/>
      <c r="DA157" s="229"/>
      <c r="DB157" s="229"/>
      <c r="DC157" s="229"/>
      <c r="DD157" s="229"/>
      <c r="DE157" s="229"/>
      <c r="DF157" s="229"/>
      <c r="DG157" s="229"/>
      <c r="DH157" s="229"/>
      <c r="DI157" s="229"/>
      <c r="DJ157" s="229"/>
      <c r="DK157" s="229"/>
      <c r="DL157" s="229"/>
      <c r="DM157" s="229"/>
      <c r="DN157" s="229"/>
      <c r="DO157" s="229"/>
      <c r="DP157" s="229"/>
      <c r="DQ157" s="229"/>
      <c r="DR157" s="229"/>
      <c r="DS157" s="229"/>
      <c r="DT157" s="229"/>
      <c r="DU157" s="229"/>
      <c r="DV157" s="229"/>
      <c r="DW157" s="229"/>
      <c r="DX157" s="229"/>
      <c r="DY157" s="229"/>
      <c r="DZ157" s="229"/>
      <c r="EA157" s="229"/>
      <c r="EB157" s="229"/>
      <c r="EC157" s="229"/>
      <c r="ED157" s="229"/>
      <c r="EE157" s="229"/>
      <c r="EF157" s="229"/>
      <c r="EG157" s="229"/>
      <c r="EH157" s="229"/>
      <c r="EI157" s="229"/>
      <c r="EJ157" s="229"/>
      <c r="EK157" s="229"/>
      <c r="EL157" s="229"/>
      <c r="EM157" s="229"/>
      <c r="EN157" s="229"/>
      <c r="EO157" s="229"/>
      <c r="EP157" s="229"/>
      <c r="EQ157" s="229"/>
      <c r="ER157" s="229"/>
      <c r="ES157" s="229"/>
      <c r="ET157" s="229"/>
      <c r="EU157" s="229"/>
      <c r="EV157" s="229"/>
      <c r="EW157" s="229"/>
      <c r="EX157" s="229"/>
      <c r="EY157" s="229"/>
      <c r="EZ157" s="229"/>
      <c r="FA157" s="229"/>
      <c r="FB157" s="229"/>
    </row>
    <row r="158" spans="1:158" hidden="1" x14ac:dyDescent="0.25">
      <c r="A158" s="29" t="s">
        <v>145</v>
      </c>
      <c r="B158" s="251"/>
      <c r="C158" s="251"/>
      <c r="D158" s="264" t="e">
        <f>F158/#REF!</f>
        <v>#REF!</v>
      </c>
      <c r="E158" s="265">
        <f>E75+E142</f>
        <v>42</v>
      </c>
      <c r="F158" s="265">
        <f>F75+F142</f>
        <v>12380</v>
      </c>
      <c r="G158" s="229"/>
      <c r="H158" s="229"/>
      <c r="I158" s="229"/>
      <c r="J158" s="229"/>
      <c r="K158" s="229"/>
      <c r="L158" s="229"/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29"/>
      <c r="Y158" s="229"/>
      <c r="Z158" s="229"/>
      <c r="AA158" s="229"/>
      <c r="AB158" s="229"/>
      <c r="AC158" s="229"/>
      <c r="AD158" s="229"/>
      <c r="AE158" s="229"/>
      <c r="AF158" s="229"/>
      <c r="AG158" s="229"/>
      <c r="AH158" s="229"/>
      <c r="AI158" s="229"/>
      <c r="AJ158" s="229"/>
      <c r="AK158" s="229"/>
      <c r="AL158" s="229"/>
      <c r="AM158" s="229"/>
      <c r="AN158" s="229"/>
      <c r="AO158" s="229"/>
      <c r="AP158" s="229"/>
      <c r="AQ158" s="229"/>
      <c r="AR158" s="229"/>
      <c r="AS158" s="229"/>
      <c r="AT158" s="229"/>
      <c r="AU158" s="229"/>
      <c r="AV158" s="229"/>
      <c r="AW158" s="229"/>
      <c r="AX158" s="229"/>
      <c r="AY158" s="229"/>
      <c r="AZ158" s="229"/>
      <c r="BA158" s="229"/>
      <c r="BB158" s="229"/>
      <c r="BC158" s="229"/>
      <c r="BD158" s="229"/>
      <c r="BE158" s="229"/>
      <c r="BF158" s="229"/>
      <c r="BG158" s="229"/>
      <c r="BH158" s="229"/>
      <c r="BI158" s="229"/>
      <c r="BJ158" s="229"/>
      <c r="BK158" s="229"/>
      <c r="BL158" s="229"/>
      <c r="BM158" s="229"/>
      <c r="BN158" s="229"/>
      <c r="BO158" s="229"/>
      <c r="BP158" s="229"/>
      <c r="BQ158" s="229"/>
      <c r="BR158" s="229"/>
      <c r="BS158" s="229"/>
      <c r="BT158" s="229"/>
      <c r="BU158" s="229"/>
      <c r="BV158" s="229"/>
      <c r="BW158" s="229"/>
      <c r="BX158" s="229"/>
      <c r="BY158" s="229"/>
      <c r="BZ158" s="229"/>
      <c r="CA158" s="229"/>
      <c r="CB158" s="229"/>
      <c r="CC158" s="229"/>
      <c r="CD158" s="229"/>
      <c r="CE158" s="229"/>
      <c r="CF158" s="229"/>
      <c r="CG158" s="229"/>
      <c r="CH158" s="229"/>
      <c r="CI158" s="229"/>
      <c r="CJ158" s="229"/>
      <c r="CK158" s="229"/>
      <c r="CL158" s="229"/>
      <c r="CM158" s="229"/>
      <c r="CN158" s="229"/>
      <c r="CO158" s="229"/>
      <c r="CP158" s="229"/>
      <c r="CQ158" s="229"/>
      <c r="CR158" s="229"/>
      <c r="CS158" s="229"/>
      <c r="CT158" s="229"/>
      <c r="CU158" s="229"/>
      <c r="CV158" s="229"/>
      <c r="CW158" s="229"/>
      <c r="CX158" s="229"/>
      <c r="CY158" s="229"/>
      <c r="CZ158" s="229"/>
      <c r="DA158" s="229"/>
      <c r="DB158" s="229"/>
      <c r="DC158" s="229"/>
      <c r="DD158" s="229"/>
      <c r="DE158" s="229"/>
      <c r="DF158" s="229"/>
      <c r="DG158" s="229"/>
      <c r="DH158" s="229"/>
      <c r="DI158" s="229"/>
      <c r="DJ158" s="229"/>
      <c r="DK158" s="229"/>
      <c r="DL158" s="229"/>
      <c r="DM158" s="229"/>
      <c r="DN158" s="229"/>
      <c r="DO158" s="229"/>
      <c r="DP158" s="229"/>
      <c r="DQ158" s="229"/>
      <c r="DR158" s="229"/>
      <c r="DS158" s="229"/>
      <c r="DT158" s="229"/>
      <c r="DU158" s="229"/>
      <c r="DV158" s="229"/>
      <c r="DW158" s="229"/>
      <c r="DX158" s="229"/>
      <c r="DY158" s="229"/>
      <c r="DZ158" s="229"/>
      <c r="EA158" s="229"/>
      <c r="EB158" s="229"/>
      <c r="EC158" s="229"/>
      <c r="ED158" s="229"/>
      <c r="EE158" s="229"/>
      <c r="EF158" s="229"/>
      <c r="EG158" s="229"/>
      <c r="EH158" s="229"/>
      <c r="EI158" s="229"/>
      <c r="EJ158" s="229"/>
      <c r="EK158" s="229"/>
      <c r="EL158" s="229"/>
      <c r="EM158" s="229"/>
      <c r="EN158" s="229"/>
      <c r="EO158" s="229"/>
      <c r="EP158" s="229"/>
      <c r="EQ158" s="229"/>
      <c r="ER158" s="229"/>
      <c r="ES158" s="229"/>
      <c r="ET158" s="229"/>
      <c r="EU158" s="229"/>
      <c r="EV158" s="229"/>
      <c r="EW158" s="229"/>
      <c r="EX158" s="229"/>
      <c r="EY158" s="229"/>
      <c r="EZ158" s="229"/>
      <c r="FA158" s="229"/>
      <c r="FB158" s="229"/>
    </row>
    <row r="159" spans="1:158" hidden="1" x14ac:dyDescent="0.25">
      <c r="A159" s="194" t="s">
        <v>20</v>
      </c>
      <c r="B159" s="251"/>
      <c r="C159" s="251"/>
      <c r="D159" s="262"/>
      <c r="E159" s="251"/>
      <c r="F159" s="251"/>
      <c r="G159" s="229"/>
      <c r="H159" s="229"/>
      <c r="I159" s="229"/>
      <c r="J159" s="229"/>
      <c r="K159" s="229"/>
      <c r="L159" s="229"/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29"/>
      <c r="Y159" s="229"/>
      <c r="Z159" s="229"/>
      <c r="AA159" s="229"/>
      <c r="AB159" s="229"/>
      <c r="AC159" s="229"/>
      <c r="AD159" s="229"/>
      <c r="AE159" s="229"/>
      <c r="AF159" s="229"/>
      <c r="AG159" s="229"/>
      <c r="AH159" s="229"/>
      <c r="AI159" s="229"/>
      <c r="AJ159" s="229"/>
      <c r="AK159" s="229"/>
      <c r="AL159" s="229"/>
      <c r="AM159" s="229"/>
      <c r="AN159" s="229"/>
      <c r="AO159" s="229"/>
      <c r="AP159" s="229"/>
      <c r="AQ159" s="229"/>
      <c r="AR159" s="229"/>
      <c r="AS159" s="229"/>
      <c r="AT159" s="229"/>
      <c r="AU159" s="229"/>
      <c r="AV159" s="229"/>
      <c r="AW159" s="229"/>
      <c r="AX159" s="229"/>
      <c r="AY159" s="229"/>
      <c r="AZ159" s="229"/>
      <c r="BA159" s="229"/>
      <c r="BB159" s="229"/>
      <c r="BC159" s="229"/>
      <c r="BD159" s="229"/>
      <c r="BE159" s="229"/>
      <c r="BF159" s="229"/>
      <c r="BG159" s="229"/>
      <c r="BH159" s="229"/>
      <c r="BI159" s="229"/>
      <c r="BJ159" s="229"/>
      <c r="BK159" s="229"/>
      <c r="BL159" s="229"/>
      <c r="BM159" s="229"/>
      <c r="BN159" s="229"/>
      <c r="BO159" s="229"/>
      <c r="BP159" s="229"/>
      <c r="BQ159" s="229"/>
      <c r="BR159" s="229"/>
      <c r="BS159" s="229"/>
      <c r="BT159" s="229"/>
      <c r="BU159" s="229"/>
      <c r="BV159" s="229"/>
      <c r="BW159" s="229"/>
      <c r="BX159" s="229"/>
      <c r="BY159" s="229"/>
      <c r="BZ159" s="229"/>
      <c r="CA159" s="229"/>
      <c r="CB159" s="229"/>
      <c r="CC159" s="229"/>
      <c r="CD159" s="229"/>
      <c r="CE159" s="229"/>
      <c r="CF159" s="229"/>
      <c r="CG159" s="229"/>
      <c r="CH159" s="229"/>
      <c r="CI159" s="229"/>
      <c r="CJ159" s="229"/>
      <c r="CK159" s="229"/>
      <c r="CL159" s="229"/>
      <c r="CM159" s="229"/>
      <c r="CN159" s="229"/>
      <c r="CO159" s="229"/>
      <c r="CP159" s="229"/>
      <c r="CQ159" s="229"/>
      <c r="CR159" s="229"/>
      <c r="CS159" s="229"/>
      <c r="CT159" s="229"/>
      <c r="CU159" s="229"/>
      <c r="CV159" s="229"/>
      <c r="CW159" s="229"/>
      <c r="CX159" s="229"/>
      <c r="CY159" s="229"/>
      <c r="CZ159" s="229"/>
      <c r="DA159" s="229"/>
      <c r="DB159" s="229"/>
      <c r="DC159" s="229"/>
      <c r="DD159" s="229"/>
      <c r="DE159" s="229"/>
      <c r="DF159" s="229"/>
      <c r="DG159" s="229"/>
      <c r="DH159" s="229"/>
      <c r="DI159" s="229"/>
      <c r="DJ159" s="229"/>
      <c r="DK159" s="229"/>
      <c r="DL159" s="229"/>
      <c r="DM159" s="229"/>
      <c r="DN159" s="229"/>
      <c r="DO159" s="229"/>
      <c r="DP159" s="229"/>
      <c r="DQ159" s="229"/>
      <c r="DR159" s="229"/>
      <c r="DS159" s="229"/>
      <c r="DT159" s="229"/>
      <c r="DU159" s="229"/>
      <c r="DV159" s="229"/>
      <c r="DW159" s="229"/>
      <c r="DX159" s="229"/>
      <c r="DY159" s="229"/>
      <c r="DZ159" s="229"/>
      <c r="EA159" s="229"/>
      <c r="EB159" s="229"/>
      <c r="EC159" s="229"/>
      <c r="ED159" s="229"/>
      <c r="EE159" s="229"/>
      <c r="EF159" s="229"/>
      <c r="EG159" s="229"/>
      <c r="EH159" s="229"/>
      <c r="EI159" s="229"/>
      <c r="EJ159" s="229"/>
      <c r="EK159" s="229"/>
      <c r="EL159" s="229"/>
      <c r="EM159" s="229"/>
      <c r="EN159" s="229"/>
      <c r="EO159" s="229"/>
      <c r="EP159" s="229"/>
      <c r="EQ159" s="229"/>
      <c r="ER159" s="229"/>
      <c r="ES159" s="229"/>
      <c r="ET159" s="229"/>
      <c r="EU159" s="229"/>
      <c r="EV159" s="229"/>
      <c r="EW159" s="229"/>
      <c r="EX159" s="229"/>
      <c r="EY159" s="229"/>
      <c r="EZ159" s="229"/>
      <c r="FA159" s="229"/>
      <c r="FB159" s="229"/>
    </row>
    <row r="160" spans="1:158" hidden="1" x14ac:dyDescent="0.25">
      <c r="A160" s="34" t="s">
        <v>110</v>
      </c>
      <c r="B160" s="251"/>
      <c r="C160" s="251"/>
      <c r="D160" s="262" t="e">
        <f>F160/#REF!</f>
        <v>#REF!</v>
      </c>
      <c r="E160" s="251">
        <f>E77+E144</f>
        <v>19</v>
      </c>
      <c r="F160" s="251">
        <f>F77+F144</f>
        <v>4480</v>
      </c>
      <c r="G160" s="229"/>
      <c r="H160" s="229"/>
      <c r="I160" s="229"/>
      <c r="J160" s="229"/>
      <c r="K160" s="229"/>
      <c r="L160" s="229"/>
      <c r="M160" s="229"/>
      <c r="N160" s="229"/>
      <c r="O160" s="229"/>
      <c r="P160" s="229"/>
      <c r="Q160" s="229"/>
      <c r="R160" s="229"/>
      <c r="S160" s="229"/>
      <c r="T160" s="229"/>
      <c r="U160" s="229"/>
      <c r="V160" s="229"/>
      <c r="W160" s="229"/>
      <c r="X160" s="229"/>
      <c r="Y160" s="229"/>
      <c r="Z160" s="229"/>
      <c r="AA160" s="229"/>
      <c r="AB160" s="229"/>
      <c r="AC160" s="229"/>
      <c r="AD160" s="229"/>
      <c r="AE160" s="229"/>
      <c r="AF160" s="229"/>
      <c r="AG160" s="229"/>
      <c r="AH160" s="229"/>
      <c r="AI160" s="229"/>
      <c r="AJ160" s="229"/>
      <c r="AK160" s="229"/>
      <c r="AL160" s="229"/>
      <c r="AM160" s="229"/>
      <c r="AN160" s="229"/>
      <c r="AO160" s="229"/>
      <c r="AP160" s="229"/>
      <c r="AQ160" s="229"/>
      <c r="AR160" s="229"/>
      <c r="AS160" s="229"/>
      <c r="AT160" s="229"/>
      <c r="AU160" s="229"/>
      <c r="AV160" s="229"/>
      <c r="AW160" s="229"/>
      <c r="AX160" s="229"/>
      <c r="AY160" s="229"/>
      <c r="AZ160" s="229"/>
      <c r="BA160" s="229"/>
      <c r="BB160" s="229"/>
      <c r="BC160" s="229"/>
      <c r="BD160" s="229"/>
      <c r="BE160" s="229"/>
      <c r="BF160" s="229"/>
      <c r="BG160" s="229"/>
      <c r="BH160" s="229"/>
      <c r="BI160" s="229"/>
      <c r="BJ160" s="229"/>
      <c r="BK160" s="229"/>
      <c r="BL160" s="229"/>
      <c r="BM160" s="229"/>
      <c r="BN160" s="229"/>
      <c r="BO160" s="229"/>
      <c r="BP160" s="229"/>
      <c r="BQ160" s="229"/>
      <c r="BR160" s="229"/>
      <c r="BS160" s="229"/>
      <c r="BT160" s="229"/>
      <c r="BU160" s="229"/>
      <c r="BV160" s="229"/>
      <c r="BW160" s="229"/>
      <c r="BX160" s="229"/>
      <c r="BY160" s="229"/>
      <c r="BZ160" s="229"/>
      <c r="CA160" s="229"/>
      <c r="CB160" s="229"/>
      <c r="CC160" s="229"/>
      <c r="CD160" s="229"/>
      <c r="CE160" s="229"/>
      <c r="CF160" s="229"/>
      <c r="CG160" s="229"/>
      <c r="CH160" s="229"/>
      <c r="CI160" s="229"/>
      <c r="CJ160" s="229"/>
      <c r="CK160" s="229"/>
      <c r="CL160" s="229"/>
      <c r="CM160" s="229"/>
      <c r="CN160" s="229"/>
      <c r="CO160" s="229"/>
      <c r="CP160" s="229"/>
      <c r="CQ160" s="229"/>
      <c r="CR160" s="229"/>
      <c r="CS160" s="229"/>
      <c r="CT160" s="229"/>
      <c r="CU160" s="229"/>
      <c r="CV160" s="229"/>
      <c r="CW160" s="229"/>
      <c r="CX160" s="229"/>
      <c r="CY160" s="229"/>
      <c r="CZ160" s="229"/>
      <c r="DA160" s="229"/>
      <c r="DB160" s="229"/>
      <c r="DC160" s="229"/>
      <c r="DD160" s="229"/>
      <c r="DE160" s="229"/>
      <c r="DF160" s="229"/>
      <c r="DG160" s="229"/>
      <c r="DH160" s="229"/>
      <c r="DI160" s="229"/>
      <c r="DJ160" s="229"/>
      <c r="DK160" s="229"/>
      <c r="DL160" s="229"/>
      <c r="DM160" s="229"/>
      <c r="DN160" s="229"/>
      <c r="DO160" s="229"/>
      <c r="DP160" s="229"/>
      <c r="DQ160" s="229"/>
      <c r="DR160" s="229"/>
      <c r="DS160" s="229"/>
      <c r="DT160" s="229"/>
      <c r="DU160" s="229"/>
      <c r="DV160" s="229"/>
      <c r="DW160" s="229"/>
      <c r="DX160" s="229"/>
      <c r="DY160" s="229"/>
      <c r="DZ160" s="229"/>
      <c r="EA160" s="229"/>
      <c r="EB160" s="229"/>
      <c r="EC160" s="229"/>
      <c r="ED160" s="229"/>
      <c r="EE160" s="229"/>
      <c r="EF160" s="229"/>
      <c r="EG160" s="229"/>
      <c r="EH160" s="229"/>
      <c r="EI160" s="229"/>
      <c r="EJ160" s="229"/>
      <c r="EK160" s="229"/>
      <c r="EL160" s="229"/>
      <c r="EM160" s="229"/>
      <c r="EN160" s="229"/>
      <c r="EO160" s="229"/>
      <c r="EP160" s="229"/>
      <c r="EQ160" s="229"/>
      <c r="ER160" s="229"/>
      <c r="ES160" s="229"/>
      <c r="ET160" s="229"/>
      <c r="EU160" s="229"/>
      <c r="EV160" s="229"/>
      <c r="EW160" s="229"/>
      <c r="EX160" s="229"/>
      <c r="EY160" s="229"/>
      <c r="EZ160" s="229"/>
      <c r="FA160" s="229"/>
      <c r="FB160" s="229"/>
    </row>
    <row r="161" spans="1:158" hidden="1" x14ac:dyDescent="0.25">
      <c r="A161" s="34" t="s">
        <v>11</v>
      </c>
      <c r="B161" s="251"/>
      <c r="C161" s="251"/>
      <c r="D161" s="262"/>
      <c r="E161" s="251"/>
      <c r="F161" s="251"/>
      <c r="G161" s="229"/>
      <c r="H161" s="229"/>
      <c r="I161" s="229"/>
      <c r="J161" s="229"/>
      <c r="K161" s="229"/>
      <c r="L161" s="229"/>
      <c r="M161" s="229"/>
      <c r="N161" s="229"/>
      <c r="O161" s="229"/>
      <c r="P161" s="229"/>
      <c r="Q161" s="229"/>
      <c r="R161" s="229"/>
      <c r="S161" s="229"/>
      <c r="T161" s="229"/>
      <c r="U161" s="229"/>
      <c r="V161" s="229"/>
      <c r="W161" s="229"/>
      <c r="X161" s="229"/>
      <c r="Y161" s="229"/>
      <c r="Z161" s="229"/>
      <c r="AA161" s="229"/>
      <c r="AB161" s="229"/>
      <c r="AC161" s="229"/>
      <c r="AD161" s="229"/>
      <c r="AE161" s="229"/>
      <c r="AF161" s="229"/>
      <c r="AG161" s="229"/>
      <c r="AH161" s="229"/>
      <c r="AI161" s="229"/>
      <c r="AJ161" s="229"/>
      <c r="AK161" s="229"/>
      <c r="AL161" s="229"/>
      <c r="AM161" s="229"/>
      <c r="AN161" s="229"/>
      <c r="AO161" s="229"/>
      <c r="AP161" s="229"/>
      <c r="AQ161" s="229"/>
      <c r="AR161" s="229"/>
      <c r="AS161" s="229"/>
      <c r="AT161" s="229"/>
      <c r="AU161" s="229"/>
      <c r="AV161" s="229"/>
      <c r="AW161" s="229"/>
      <c r="AX161" s="229"/>
      <c r="AY161" s="229"/>
      <c r="AZ161" s="229"/>
      <c r="BA161" s="229"/>
      <c r="BB161" s="229"/>
      <c r="BC161" s="229"/>
      <c r="BD161" s="229"/>
      <c r="BE161" s="229"/>
      <c r="BF161" s="229"/>
      <c r="BG161" s="229"/>
      <c r="BH161" s="229"/>
      <c r="BI161" s="229"/>
      <c r="BJ161" s="229"/>
      <c r="BK161" s="229"/>
      <c r="BL161" s="229"/>
      <c r="BM161" s="229"/>
      <c r="BN161" s="229"/>
      <c r="BO161" s="229"/>
      <c r="BP161" s="229"/>
      <c r="BQ161" s="229"/>
      <c r="BR161" s="229"/>
      <c r="BS161" s="229"/>
      <c r="BT161" s="229"/>
      <c r="BU161" s="229"/>
      <c r="BV161" s="229"/>
      <c r="BW161" s="229"/>
      <c r="BX161" s="229"/>
      <c r="BY161" s="229"/>
      <c r="BZ161" s="229"/>
      <c r="CA161" s="229"/>
      <c r="CB161" s="229"/>
      <c r="CC161" s="229"/>
      <c r="CD161" s="229"/>
      <c r="CE161" s="229"/>
      <c r="CF161" s="229"/>
      <c r="CG161" s="229"/>
      <c r="CH161" s="229"/>
      <c r="CI161" s="229"/>
      <c r="CJ161" s="229"/>
      <c r="CK161" s="229"/>
      <c r="CL161" s="229"/>
      <c r="CM161" s="229"/>
      <c r="CN161" s="229"/>
      <c r="CO161" s="229"/>
      <c r="CP161" s="229"/>
      <c r="CQ161" s="229"/>
      <c r="CR161" s="229"/>
      <c r="CS161" s="229"/>
      <c r="CT161" s="229"/>
      <c r="CU161" s="229"/>
      <c r="CV161" s="229"/>
      <c r="CW161" s="229"/>
      <c r="CX161" s="229"/>
      <c r="CY161" s="229"/>
      <c r="CZ161" s="229"/>
      <c r="DA161" s="229"/>
      <c r="DB161" s="229"/>
      <c r="DC161" s="229"/>
      <c r="DD161" s="229"/>
      <c r="DE161" s="229"/>
      <c r="DF161" s="229"/>
      <c r="DG161" s="229"/>
      <c r="DH161" s="229"/>
      <c r="DI161" s="229"/>
      <c r="DJ161" s="229"/>
      <c r="DK161" s="229"/>
      <c r="DL161" s="229"/>
      <c r="DM161" s="229"/>
      <c r="DN161" s="229"/>
      <c r="DO161" s="229"/>
      <c r="DP161" s="229"/>
      <c r="DQ161" s="229"/>
      <c r="DR161" s="229"/>
      <c r="DS161" s="229"/>
      <c r="DT161" s="229"/>
      <c r="DU161" s="229"/>
      <c r="DV161" s="229"/>
      <c r="DW161" s="229"/>
      <c r="DX161" s="229"/>
      <c r="DY161" s="229"/>
      <c r="DZ161" s="229"/>
      <c r="EA161" s="229"/>
      <c r="EB161" s="229"/>
      <c r="EC161" s="229"/>
      <c r="ED161" s="229"/>
      <c r="EE161" s="229"/>
      <c r="EF161" s="229"/>
      <c r="EG161" s="229"/>
      <c r="EH161" s="229"/>
      <c r="EI161" s="229"/>
      <c r="EJ161" s="229"/>
      <c r="EK161" s="229"/>
      <c r="EL161" s="229"/>
      <c r="EM161" s="229"/>
      <c r="EN161" s="229"/>
      <c r="EO161" s="229"/>
      <c r="EP161" s="229"/>
      <c r="EQ161" s="229"/>
      <c r="ER161" s="229"/>
      <c r="ES161" s="229"/>
      <c r="ET161" s="229"/>
      <c r="EU161" s="229"/>
      <c r="EV161" s="229"/>
      <c r="EW161" s="229"/>
      <c r="EX161" s="229"/>
      <c r="EY161" s="229"/>
      <c r="EZ161" s="229"/>
      <c r="FA161" s="229"/>
      <c r="FB161" s="229"/>
    </row>
    <row r="162" spans="1:158" hidden="1" x14ac:dyDescent="0.25">
      <c r="A162" s="266" t="s">
        <v>111</v>
      </c>
      <c r="B162" s="251"/>
      <c r="C162" s="251"/>
      <c r="D162" s="262" t="e">
        <f>F162/#REF!</f>
        <v>#REF!</v>
      </c>
      <c r="E162" s="251">
        <f>E79+E147</f>
        <v>22</v>
      </c>
      <c r="F162" s="251">
        <f>F79+F147</f>
        <v>5000</v>
      </c>
      <c r="G162" s="229"/>
      <c r="H162" s="229"/>
      <c r="I162" s="229"/>
      <c r="J162" s="229"/>
      <c r="K162" s="229"/>
      <c r="L162" s="229"/>
      <c r="M162" s="229"/>
      <c r="N162" s="229"/>
      <c r="O162" s="229"/>
      <c r="P162" s="229"/>
      <c r="Q162" s="229"/>
      <c r="R162" s="229"/>
      <c r="S162" s="229"/>
      <c r="T162" s="229"/>
      <c r="U162" s="229"/>
      <c r="V162" s="229"/>
      <c r="W162" s="229"/>
      <c r="X162" s="229"/>
      <c r="Y162" s="229"/>
      <c r="Z162" s="229"/>
      <c r="AA162" s="229"/>
      <c r="AB162" s="229"/>
      <c r="AC162" s="229"/>
      <c r="AD162" s="229"/>
      <c r="AE162" s="229"/>
      <c r="AF162" s="229"/>
      <c r="AG162" s="229"/>
      <c r="AH162" s="229"/>
      <c r="AI162" s="229"/>
      <c r="AJ162" s="229"/>
      <c r="AK162" s="229"/>
      <c r="AL162" s="229"/>
      <c r="AM162" s="229"/>
      <c r="AN162" s="229"/>
      <c r="AO162" s="229"/>
      <c r="AP162" s="229"/>
      <c r="AQ162" s="229"/>
      <c r="AR162" s="229"/>
      <c r="AS162" s="229"/>
      <c r="AT162" s="229"/>
      <c r="AU162" s="229"/>
      <c r="AV162" s="229"/>
      <c r="AW162" s="229"/>
      <c r="AX162" s="229"/>
      <c r="AY162" s="229"/>
      <c r="AZ162" s="229"/>
      <c r="BA162" s="229"/>
      <c r="BB162" s="229"/>
      <c r="BC162" s="229"/>
      <c r="BD162" s="229"/>
      <c r="BE162" s="229"/>
      <c r="BF162" s="229"/>
      <c r="BG162" s="229"/>
      <c r="BH162" s="229"/>
      <c r="BI162" s="229"/>
      <c r="BJ162" s="229"/>
      <c r="BK162" s="229"/>
      <c r="BL162" s="229"/>
      <c r="BM162" s="229"/>
      <c r="BN162" s="229"/>
      <c r="BO162" s="229"/>
      <c r="BP162" s="229"/>
      <c r="BQ162" s="229"/>
      <c r="BR162" s="229"/>
      <c r="BS162" s="229"/>
      <c r="BT162" s="229"/>
      <c r="BU162" s="229"/>
      <c r="BV162" s="229"/>
      <c r="BW162" s="229"/>
      <c r="BX162" s="229"/>
      <c r="BY162" s="229"/>
      <c r="BZ162" s="229"/>
      <c r="CA162" s="229"/>
      <c r="CB162" s="229"/>
      <c r="CC162" s="229"/>
      <c r="CD162" s="229"/>
      <c r="CE162" s="229"/>
      <c r="CF162" s="229"/>
      <c r="CG162" s="229"/>
      <c r="CH162" s="229"/>
      <c r="CI162" s="229"/>
      <c r="CJ162" s="229"/>
      <c r="CK162" s="229"/>
      <c r="CL162" s="229"/>
      <c r="CM162" s="229"/>
      <c r="CN162" s="229"/>
      <c r="CO162" s="229"/>
      <c r="CP162" s="229"/>
      <c r="CQ162" s="229"/>
      <c r="CR162" s="229"/>
      <c r="CS162" s="229"/>
      <c r="CT162" s="229"/>
      <c r="CU162" s="229"/>
      <c r="CV162" s="229"/>
      <c r="CW162" s="229"/>
      <c r="CX162" s="229"/>
      <c r="CY162" s="229"/>
      <c r="CZ162" s="229"/>
      <c r="DA162" s="229"/>
      <c r="DB162" s="229"/>
      <c r="DC162" s="229"/>
      <c r="DD162" s="229"/>
      <c r="DE162" s="229"/>
      <c r="DF162" s="229"/>
      <c r="DG162" s="229"/>
      <c r="DH162" s="229"/>
      <c r="DI162" s="229"/>
      <c r="DJ162" s="229"/>
      <c r="DK162" s="229"/>
      <c r="DL162" s="229"/>
      <c r="DM162" s="229"/>
      <c r="DN162" s="229"/>
      <c r="DO162" s="229"/>
      <c r="DP162" s="229"/>
      <c r="DQ162" s="229"/>
      <c r="DR162" s="229"/>
      <c r="DS162" s="229"/>
      <c r="DT162" s="229"/>
      <c r="DU162" s="229"/>
      <c r="DV162" s="229"/>
      <c r="DW162" s="229"/>
      <c r="DX162" s="229"/>
      <c r="DY162" s="229"/>
      <c r="DZ162" s="229"/>
      <c r="EA162" s="229"/>
      <c r="EB162" s="229"/>
      <c r="EC162" s="229"/>
      <c r="ED162" s="229"/>
      <c r="EE162" s="229"/>
      <c r="EF162" s="229"/>
      <c r="EG162" s="229"/>
      <c r="EH162" s="229"/>
      <c r="EI162" s="229"/>
      <c r="EJ162" s="229"/>
      <c r="EK162" s="229"/>
      <c r="EL162" s="229"/>
      <c r="EM162" s="229"/>
      <c r="EN162" s="229"/>
      <c r="EO162" s="229"/>
      <c r="EP162" s="229"/>
      <c r="EQ162" s="229"/>
      <c r="ER162" s="229"/>
      <c r="ES162" s="229"/>
      <c r="ET162" s="229"/>
      <c r="EU162" s="229"/>
      <c r="EV162" s="229"/>
      <c r="EW162" s="229"/>
      <c r="EX162" s="229"/>
      <c r="EY162" s="229"/>
      <c r="EZ162" s="229"/>
      <c r="FA162" s="229"/>
      <c r="FB162" s="229"/>
    </row>
    <row r="163" spans="1:158" ht="18" hidden="1" customHeight="1" x14ac:dyDescent="0.25">
      <c r="A163" s="267" t="s">
        <v>146</v>
      </c>
      <c r="B163" s="261"/>
      <c r="C163" s="261"/>
      <c r="D163" s="228" t="e">
        <f>F163/#REF!</f>
        <v>#REF!</v>
      </c>
      <c r="E163" s="261">
        <f>E80+E148</f>
        <v>64</v>
      </c>
      <c r="F163" s="261">
        <f>F80+F148</f>
        <v>17380</v>
      </c>
      <c r="G163" s="229"/>
      <c r="H163" s="229"/>
      <c r="I163" s="229"/>
      <c r="J163" s="229"/>
      <c r="K163" s="229"/>
      <c r="L163" s="229"/>
      <c r="M163" s="229"/>
      <c r="N163" s="229"/>
      <c r="O163" s="229"/>
      <c r="P163" s="229"/>
      <c r="Q163" s="229"/>
      <c r="R163" s="229"/>
      <c r="S163" s="229"/>
      <c r="T163" s="229"/>
      <c r="U163" s="229"/>
      <c r="V163" s="229"/>
      <c r="W163" s="229"/>
      <c r="X163" s="229"/>
      <c r="Y163" s="229"/>
      <c r="Z163" s="229"/>
      <c r="AA163" s="229"/>
      <c r="AB163" s="229"/>
      <c r="AC163" s="229"/>
      <c r="AD163" s="229"/>
      <c r="AE163" s="229"/>
      <c r="AF163" s="229"/>
      <c r="AG163" s="229"/>
      <c r="AH163" s="229"/>
      <c r="AI163" s="229"/>
      <c r="AJ163" s="229"/>
      <c r="AK163" s="229"/>
      <c r="AL163" s="229"/>
      <c r="AM163" s="229"/>
      <c r="AN163" s="229"/>
      <c r="AO163" s="229"/>
      <c r="AP163" s="229"/>
      <c r="AQ163" s="229"/>
      <c r="AR163" s="229"/>
      <c r="AS163" s="229"/>
      <c r="AT163" s="229"/>
      <c r="AU163" s="229"/>
      <c r="AV163" s="229"/>
      <c r="AW163" s="229"/>
      <c r="AX163" s="229"/>
      <c r="AY163" s="229"/>
      <c r="AZ163" s="229"/>
      <c r="BA163" s="229"/>
      <c r="BB163" s="229"/>
      <c r="BC163" s="229"/>
      <c r="BD163" s="229"/>
      <c r="BE163" s="229"/>
      <c r="BF163" s="229"/>
      <c r="BG163" s="229"/>
      <c r="BH163" s="229"/>
      <c r="BI163" s="229"/>
      <c r="BJ163" s="229"/>
      <c r="BK163" s="229"/>
      <c r="BL163" s="229"/>
      <c r="BM163" s="229"/>
      <c r="BN163" s="229"/>
      <c r="BO163" s="229"/>
      <c r="BP163" s="229"/>
      <c r="BQ163" s="229"/>
      <c r="BR163" s="229"/>
      <c r="BS163" s="229"/>
      <c r="BT163" s="229"/>
      <c r="BU163" s="229"/>
      <c r="BV163" s="229"/>
      <c r="BW163" s="229"/>
      <c r="BX163" s="229"/>
      <c r="BY163" s="229"/>
      <c r="BZ163" s="229"/>
      <c r="CA163" s="229"/>
      <c r="CB163" s="229"/>
      <c r="CC163" s="229"/>
      <c r="CD163" s="229"/>
      <c r="CE163" s="229"/>
      <c r="CF163" s="229"/>
      <c r="CG163" s="229"/>
      <c r="CH163" s="229"/>
      <c r="CI163" s="229"/>
      <c r="CJ163" s="229"/>
      <c r="CK163" s="229"/>
      <c r="CL163" s="229"/>
      <c r="CM163" s="229"/>
      <c r="CN163" s="229"/>
      <c r="CO163" s="229"/>
      <c r="CP163" s="229"/>
      <c r="CQ163" s="229"/>
      <c r="CR163" s="229"/>
      <c r="CS163" s="229"/>
      <c r="CT163" s="229"/>
      <c r="CU163" s="229"/>
      <c r="CV163" s="229"/>
      <c r="CW163" s="229"/>
      <c r="CX163" s="229"/>
      <c r="CY163" s="229"/>
      <c r="CZ163" s="229"/>
      <c r="DA163" s="229"/>
      <c r="DB163" s="229"/>
      <c r="DC163" s="229"/>
      <c r="DD163" s="229"/>
      <c r="DE163" s="229"/>
      <c r="DF163" s="229"/>
      <c r="DG163" s="229"/>
      <c r="DH163" s="229"/>
      <c r="DI163" s="229"/>
      <c r="DJ163" s="229"/>
      <c r="DK163" s="229"/>
      <c r="DL163" s="229"/>
      <c r="DM163" s="229"/>
      <c r="DN163" s="229"/>
      <c r="DO163" s="229"/>
      <c r="DP163" s="229"/>
      <c r="DQ163" s="229"/>
      <c r="DR163" s="229"/>
      <c r="DS163" s="229"/>
      <c r="DT163" s="229"/>
      <c r="DU163" s="229"/>
      <c r="DV163" s="229"/>
      <c r="DW163" s="229"/>
      <c r="DX163" s="229"/>
      <c r="DY163" s="229"/>
      <c r="DZ163" s="229"/>
      <c r="EA163" s="229"/>
      <c r="EB163" s="229"/>
      <c r="EC163" s="229"/>
      <c r="ED163" s="229"/>
      <c r="EE163" s="229"/>
      <c r="EF163" s="229"/>
      <c r="EG163" s="229"/>
      <c r="EH163" s="229"/>
      <c r="EI163" s="229"/>
      <c r="EJ163" s="229"/>
      <c r="EK163" s="229"/>
      <c r="EL163" s="229"/>
      <c r="EM163" s="229"/>
      <c r="EN163" s="229"/>
      <c r="EO163" s="229"/>
      <c r="EP163" s="229"/>
      <c r="EQ163" s="229"/>
      <c r="ER163" s="229"/>
      <c r="ES163" s="229"/>
      <c r="ET163" s="229"/>
      <c r="EU163" s="229"/>
      <c r="EV163" s="229"/>
      <c r="EW163" s="229"/>
      <c r="EX163" s="229"/>
      <c r="EY163" s="229"/>
      <c r="EZ163" s="229"/>
      <c r="FA163" s="229"/>
      <c r="FB163" s="229"/>
    </row>
    <row r="164" spans="1:158" ht="30" hidden="1" x14ac:dyDescent="0.25">
      <c r="A164" s="268" t="s">
        <v>147</v>
      </c>
      <c r="B164" s="269"/>
      <c r="C164" s="269"/>
      <c r="D164" s="262"/>
      <c r="E164" s="269"/>
      <c r="F164" s="269"/>
      <c r="G164" s="229"/>
      <c r="H164" s="229"/>
      <c r="I164" s="229"/>
      <c r="J164" s="229"/>
      <c r="K164" s="229"/>
      <c r="L164" s="229"/>
      <c r="M164" s="229"/>
      <c r="N164" s="229"/>
      <c r="O164" s="229"/>
      <c r="P164" s="229"/>
      <c r="Q164" s="229"/>
      <c r="R164" s="229"/>
      <c r="S164" s="229"/>
      <c r="T164" s="229"/>
      <c r="U164" s="229"/>
      <c r="V164" s="229"/>
      <c r="W164" s="229"/>
      <c r="X164" s="229"/>
      <c r="Y164" s="229"/>
      <c r="Z164" s="229"/>
      <c r="AA164" s="229"/>
      <c r="AB164" s="229"/>
      <c r="AC164" s="229"/>
      <c r="AD164" s="229"/>
      <c r="AE164" s="229"/>
      <c r="AF164" s="229"/>
      <c r="AG164" s="229"/>
      <c r="AH164" s="229"/>
      <c r="AI164" s="229"/>
      <c r="AJ164" s="229"/>
      <c r="AK164" s="229"/>
      <c r="AL164" s="229"/>
      <c r="AM164" s="229"/>
      <c r="AN164" s="229"/>
      <c r="AO164" s="229"/>
      <c r="AP164" s="229"/>
      <c r="AQ164" s="229"/>
      <c r="AR164" s="229"/>
      <c r="AS164" s="229"/>
      <c r="AT164" s="229"/>
      <c r="AU164" s="229"/>
      <c r="AV164" s="229"/>
      <c r="AW164" s="229"/>
      <c r="AX164" s="229"/>
      <c r="AY164" s="229"/>
      <c r="AZ164" s="229"/>
      <c r="BA164" s="229"/>
      <c r="BB164" s="229"/>
      <c r="BC164" s="229"/>
      <c r="BD164" s="229"/>
      <c r="BE164" s="229"/>
      <c r="BF164" s="229"/>
      <c r="BG164" s="229"/>
      <c r="BH164" s="229"/>
      <c r="BI164" s="229"/>
      <c r="BJ164" s="229"/>
      <c r="BK164" s="229"/>
      <c r="BL164" s="229"/>
      <c r="BM164" s="229"/>
      <c r="BN164" s="229"/>
      <c r="BO164" s="229"/>
      <c r="BP164" s="229"/>
      <c r="BQ164" s="229"/>
      <c r="BR164" s="229"/>
      <c r="BS164" s="229"/>
      <c r="BT164" s="229"/>
      <c r="BU164" s="229"/>
      <c r="BV164" s="229"/>
      <c r="BW164" s="229"/>
      <c r="BX164" s="229"/>
      <c r="BY164" s="229"/>
      <c r="BZ164" s="229"/>
      <c r="CA164" s="229"/>
      <c r="CB164" s="229"/>
      <c r="CC164" s="229"/>
      <c r="CD164" s="229"/>
      <c r="CE164" s="229"/>
      <c r="CF164" s="229"/>
      <c r="CG164" s="229"/>
      <c r="CH164" s="229"/>
      <c r="CI164" s="229"/>
      <c r="CJ164" s="229"/>
      <c r="CK164" s="229"/>
      <c r="CL164" s="229"/>
      <c r="CM164" s="229"/>
      <c r="CN164" s="229"/>
      <c r="CO164" s="229"/>
      <c r="CP164" s="229"/>
      <c r="CQ164" s="229"/>
      <c r="CR164" s="229"/>
      <c r="CS164" s="229"/>
      <c r="CT164" s="229"/>
      <c r="CU164" s="229"/>
      <c r="CV164" s="229"/>
      <c r="CW164" s="229"/>
      <c r="CX164" s="229"/>
      <c r="CY164" s="229"/>
      <c r="CZ164" s="229"/>
      <c r="DA164" s="229"/>
      <c r="DB164" s="229"/>
      <c r="DC164" s="229"/>
      <c r="DD164" s="229"/>
      <c r="DE164" s="229"/>
      <c r="DF164" s="229"/>
      <c r="DG164" s="229"/>
      <c r="DH164" s="229"/>
      <c r="DI164" s="229"/>
      <c r="DJ164" s="229"/>
      <c r="DK164" s="229"/>
      <c r="DL164" s="229"/>
      <c r="DM164" s="229"/>
      <c r="DN164" s="229"/>
      <c r="DO164" s="229"/>
      <c r="DP164" s="229"/>
      <c r="DQ164" s="229"/>
      <c r="DR164" s="229"/>
      <c r="DS164" s="229"/>
      <c r="DT164" s="229"/>
      <c r="DU164" s="229"/>
      <c r="DV164" s="229"/>
      <c r="DW164" s="229"/>
      <c r="DX164" s="229"/>
      <c r="DY164" s="229"/>
      <c r="DZ164" s="229"/>
      <c r="EA164" s="229"/>
      <c r="EB164" s="229"/>
      <c r="EC164" s="229"/>
      <c r="ED164" s="229"/>
      <c r="EE164" s="229"/>
      <c r="EF164" s="229"/>
      <c r="EG164" s="229"/>
      <c r="EH164" s="229"/>
      <c r="EI164" s="229"/>
      <c r="EJ164" s="229"/>
      <c r="EK164" s="229"/>
      <c r="EL164" s="229"/>
      <c r="EM164" s="229"/>
      <c r="EN164" s="229"/>
      <c r="EO164" s="229"/>
      <c r="EP164" s="229"/>
      <c r="EQ164" s="229"/>
      <c r="ER164" s="229"/>
      <c r="ES164" s="229"/>
      <c r="ET164" s="229"/>
      <c r="EU164" s="229"/>
      <c r="EV164" s="229"/>
      <c r="EW164" s="229"/>
      <c r="EX164" s="229"/>
      <c r="EY164" s="229"/>
      <c r="EZ164" s="229"/>
      <c r="FA164" s="229"/>
      <c r="FB164" s="229"/>
    </row>
    <row r="165" spans="1:158" ht="31.5" hidden="1" x14ac:dyDescent="0.25">
      <c r="A165" s="5" t="s">
        <v>125</v>
      </c>
      <c r="B165" s="269"/>
      <c r="C165" s="269"/>
      <c r="D165" s="262"/>
      <c r="E165" s="269"/>
      <c r="F165" s="269"/>
      <c r="G165" s="229"/>
      <c r="H165" s="229"/>
      <c r="I165" s="229"/>
      <c r="J165" s="229"/>
      <c r="K165" s="229"/>
      <c r="L165" s="229"/>
      <c r="M165" s="229"/>
      <c r="N165" s="229"/>
      <c r="O165" s="229"/>
      <c r="P165" s="229"/>
      <c r="Q165" s="229"/>
      <c r="R165" s="229"/>
      <c r="S165" s="229"/>
      <c r="T165" s="229"/>
      <c r="U165" s="229"/>
      <c r="V165" s="229"/>
      <c r="W165" s="229"/>
      <c r="X165" s="229"/>
      <c r="Y165" s="229"/>
      <c r="Z165" s="229"/>
      <c r="AA165" s="229"/>
      <c r="AB165" s="229"/>
      <c r="AC165" s="229"/>
      <c r="AD165" s="229"/>
      <c r="AE165" s="229"/>
      <c r="AF165" s="229"/>
      <c r="AG165" s="229"/>
      <c r="AH165" s="229"/>
      <c r="AI165" s="229"/>
      <c r="AJ165" s="229"/>
      <c r="AK165" s="229"/>
      <c r="AL165" s="229"/>
      <c r="AM165" s="229"/>
      <c r="AN165" s="229"/>
      <c r="AO165" s="229"/>
      <c r="AP165" s="229"/>
      <c r="AQ165" s="229"/>
      <c r="AR165" s="229"/>
      <c r="AS165" s="229"/>
      <c r="AT165" s="229"/>
      <c r="AU165" s="229"/>
      <c r="AV165" s="229"/>
      <c r="AW165" s="229"/>
      <c r="AX165" s="229"/>
      <c r="AY165" s="229"/>
      <c r="AZ165" s="229"/>
      <c r="BA165" s="229"/>
      <c r="BB165" s="229"/>
      <c r="BC165" s="229"/>
      <c r="BD165" s="229"/>
      <c r="BE165" s="229"/>
      <c r="BF165" s="229"/>
      <c r="BG165" s="229"/>
      <c r="BH165" s="229"/>
      <c r="BI165" s="229"/>
      <c r="BJ165" s="229"/>
      <c r="BK165" s="229"/>
      <c r="BL165" s="229"/>
      <c r="BM165" s="229"/>
      <c r="BN165" s="229"/>
      <c r="BO165" s="229"/>
      <c r="BP165" s="229"/>
      <c r="BQ165" s="229"/>
      <c r="BR165" s="229"/>
      <c r="BS165" s="229"/>
      <c r="BT165" s="229"/>
      <c r="BU165" s="229"/>
      <c r="BV165" s="229"/>
      <c r="BW165" s="229"/>
      <c r="BX165" s="229"/>
      <c r="BY165" s="229"/>
      <c r="BZ165" s="229"/>
      <c r="CA165" s="229"/>
      <c r="CB165" s="229"/>
      <c r="CC165" s="229"/>
      <c r="CD165" s="229"/>
      <c r="CE165" s="229"/>
      <c r="CF165" s="229"/>
      <c r="CG165" s="229"/>
      <c r="CH165" s="229"/>
      <c r="CI165" s="229"/>
      <c r="CJ165" s="229"/>
      <c r="CK165" s="229"/>
      <c r="CL165" s="229"/>
      <c r="CM165" s="229"/>
      <c r="CN165" s="229"/>
      <c r="CO165" s="229"/>
      <c r="CP165" s="229"/>
      <c r="CQ165" s="229"/>
      <c r="CR165" s="229"/>
      <c r="CS165" s="229"/>
      <c r="CT165" s="229"/>
      <c r="CU165" s="229"/>
      <c r="CV165" s="229"/>
      <c r="CW165" s="229"/>
      <c r="CX165" s="229"/>
      <c r="CY165" s="229"/>
      <c r="CZ165" s="229"/>
      <c r="DA165" s="229"/>
      <c r="DB165" s="229"/>
      <c r="DC165" s="229"/>
      <c r="DD165" s="229"/>
      <c r="DE165" s="229"/>
      <c r="DF165" s="229"/>
      <c r="DG165" s="229"/>
      <c r="DH165" s="229"/>
      <c r="DI165" s="229"/>
      <c r="DJ165" s="229"/>
      <c r="DK165" s="229"/>
      <c r="DL165" s="229"/>
      <c r="DM165" s="229"/>
      <c r="DN165" s="229"/>
      <c r="DO165" s="229"/>
      <c r="DP165" s="229"/>
      <c r="DQ165" s="229"/>
      <c r="DR165" s="229"/>
      <c r="DS165" s="229"/>
      <c r="DT165" s="229"/>
      <c r="DU165" s="229"/>
      <c r="DV165" s="229"/>
      <c r="DW165" s="229"/>
      <c r="DX165" s="229"/>
      <c r="DY165" s="229"/>
      <c r="DZ165" s="229"/>
      <c r="EA165" s="229"/>
      <c r="EB165" s="229"/>
      <c r="EC165" s="229"/>
      <c r="ED165" s="229"/>
      <c r="EE165" s="229"/>
      <c r="EF165" s="229"/>
      <c r="EG165" s="229"/>
      <c r="EH165" s="229"/>
      <c r="EI165" s="229"/>
      <c r="EJ165" s="229"/>
      <c r="EK165" s="229"/>
      <c r="EL165" s="229"/>
      <c r="EM165" s="229"/>
      <c r="EN165" s="229"/>
      <c r="EO165" s="229"/>
      <c r="EP165" s="229"/>
      <c r="EQ165" s="229"/>
      <c r="ER165" s="229"/>
      <c r="ES165" s="229"/>
      <c r="ET165" s="229"/>
      <c r="EU165" s="229"/>
      <c r="EV165" s="229"/>
      <c r="EW165" s="229"/>
      <c r="EX165" s="229"/>
      <c r="EY165" s="229"/>
      <c r="EZ165" s="229"/>
      <c r="FA165" s="229"/>
      <c r="FB165" s="229"/>
    </row>
    <row r="166" spans="1:158" ht="31.5" hidden="1" x14ac:dyDescent="0.25">
      <c r="A166" s="5" t="s">
        <v>126</v>
      </c>
      <c r="B166" s="269"/>
      <c r="C166" s="269"/>
      <c r="D166" s="262"/>
      <c r="E166" s="269"/>
      <c r="F166" s="26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  <c r="Q166" s="229"/>
      <c r="R166" s="229"/>
      <c r="S166" s="229"/>
      <c r="T166" s="229"/>
      <c r="U166" s="229"/>
      <c r="V166" s="229"/>
      <c r="W166" s="229"/>
      <c r="X166" s="229"/>
      <c r="Y166" s="229"/>
      <c r="Z166" s="229"/>
      <c r="AA166" s="229"/>
      <c r="AB166" s="229"/>
      <c r="AC166" s="229"/>
      <c r="AD166" s="229"/>
      <c r="AE166" s="229"/>
      <c r="AF166" s="229"/>
      <c r="AG166" s="229"/>
      <c r="AH166" s="229"/>
      <c r="AI166" s="229"/>
      <c r="AJ166" s="229"/>
      <c r="AK166" s="229"/>
      <c r="AL166" s="229"/>
      <c r="AM166" s="229"/>
      <c r="AN166" s="229"/>
      <c r="AO166" s="229"/>
      <c r="AP166" s="229"/>
      <c r="AQ166" s="229"/>
      <c r="AR166" s="229"/>
      <c r="AS166" s="229"/>
      <c r="AT166" s="229"/>
      <c r="AU166" s="229"/>
      <c r="AV166" s="229"/>
      <c r="AW166" s="229"/>
      <c r="AX166" s="229"/>
      <c r="AY166" s="229"/>
      <c r="AZ166" s="229"/>
      <c r="BA166" s="229"/>
      <c r="BB166" s="229"/>
      <c r="BC166" s="229"/>
      <c r="BD166" s="229"/>
      <c r="BE166" s="229"/>
      <c r="BF166" s="229"/>
      <c r="BG166" s="229"/>
      <c r="BH166" s="229"/>
      <c r="BI166" s="229"/>
      <c r="BJ166" s="229"/>
      <c r="BK166" s="229"/>
      <c r="BL166" s="229"/>
      <c r="BM166" s="229"/>
      <c r="BN166" s="229"/>
      <c r="BO166" s="229"/>
      <c r="BP166" s="229"/>
      <c r="BQ166" s="229"/>
      <c r="BR166" s="229"/>
      <c r="BS166" s="229"/>
      <c r="BT166" s="229"/>
      <c r="BU166" s="229"/>
      <c r="BV166" s="229"/>
      <c r="BW166" s="229"/>
      <c r="BX166" s="229"/>
      <c r="BY166" s="229"/>
      <c r="BZ166" s="229"/>
      <c r="CA166" s="229"/>
      <c r="CB166" s="229"/>
      <c r="CC166" s="229"/>
      <c r="CD166" s="229"/>
      <c r="CE166" s="229"/>
      <c r="CF166" s="229"/>
      <c r="CG166" s="229"/>
      <c r="CH166" s="229"/>
      <c r="CI166" s="229"/>
      <c r="CJ166" s="229"/>
      <c r="CK166" s="229"/>
      <c r="CL166" s="229"/>
      <c r="CM166" s="229"/>
      <c r="CN166" s="229"/>
      <c r="CO166" s="229"/>
      <c r="CP166" s="229"/>
      <c r="CQ166" s="229"/>
      <c r="CR166" s="229"/>
      <c r="CS166" s="229"/>
      <c r="CT166" s="229"/>
      <c r="CU166" s="229"/>
      <c r="CV166" s="229"/>
      <c r="CW166" s="229"/>
      <c r="CX166" s="229"/>
      <c r="CY166" s="229"/>
      <c r="CZ166" s="229"/>
      <c r="DA166" s="229"/>
      <c r="DB166" s="229"/>
      <c r="DC166" s="229"/>
      <c r="DD166" s="229"/>
      <c r="DE166" s="229"/>
      <c r="DF166" s="229"/>
      <c r="DG166" s="229"/>
      <c r="DH166" s="229"/>
      <c r="DI166" s="229"/>
      <c r="DJ166" s="229"/>
      <c r="DK166" s="229"/>
      <c r="DL166" s="229"/>
      <c r="DM166" s="229"/>
      <c r="DN166" s="229"/>
      <c r="DO166" s="229"/>
      <c r="DP166" s="229"/>
      <c r="DQ166" s="229"/>
      <c r="DR166" s="229"/>
      <c r="DS166" s="229"/>
      <c r="DT166" s="229"/>
      <c r="DU166" s="229"/>
      <c r="DV166" s="229"/>
      <c r="DW166" s="229"/>
      <c r="DX166" s="229"/>
      <c r="DY166" s="229"/>
      <c r="DZ166" s="229"/>
      <c r="EA166" s="229"/>
      <c r="EB166" s="229"/>
      <c r="EC166" s="229"/>
      <c r="ED166" s="229"/>
      <c r="EE166" s="229"/>
      <c r="EF166" s="229"/>
      <c r="EG166" s="229"/>
      <c r="EH166" s="229"/>
      <c r="EI166" s="229"/>
      <c r="EJ166" s="229"/>
      <c r="EK166" s="229"/>
      <c r="EL166" s="229"/>
      <c r="EM166" s="229"/>
      <c r="EN166" s="229"/>
      <c r="EO166" s="229"/>
      <c r="EP166" s="229"/>
      <c r="EQ166" s="229"/>
      <c r="ER166" s="229"/>
      <c r="ES166" s="229"/>
      <c r="ET166" s="229"/>
      <c r="EU166" s="229"/>
      <c r="EV166" s="229"/>
      <c r="EW166" s="229"/>
      <c r="EX166" s="229"/>
      <c r="EY166" s="229"/>
      <c r="EZ166" s="229"/>
      <c r="FA166" s="229"/>
      <c r="FB166" s="229"/>
    </row>
    <row r="167" spans="1:158" ht="15.75" hidden="1" x14ac:dyDescent="0.25">
      <c r="A167" s="5" t="s">
        <v>148</v>
      </c>
      <c r="B167" s="269"/>
      <c r="C167" s="269"/>
      <c r="D167" s="262"/>
      <c r="E167" s="269"/>
      <c r="F167" s="269"/>
      <c r="G167" s="229"/>
      <c r="H167" s="229"/>
      <c r="I167" s="229"/>
      <c r="J167" s="229"/>
      <c r="K167" s="229"/>
      <c r="L167" s="229"/>
      <c r="M167" s="229"/>
      <c r="N167" s="229"/>
      <c r="O167" s="229"/>
      <c r="P167" s="229"/>
      <c r="Q167" s="229"/>
      <c r="R167" s="229"/>
      <c r="S167" s="229"/>
      <c r="T167" s="229"/>
      <c r="U167" s="229"/>
      <c r="V167" s="229"/>
      <c r="W167" s="229"/>
      <c r="X167" s="229"/>
      <c r="Y167" s="229"/>
      <c r="Z167" s="229"/>
      <c r="AA167" s="229"/>
      <c r="AB167" s="229"/>
      <c r="AC167" s="229"/>
      <c r="AD167" s="229"/>
      <c r="AE167" s="229"/>
      <c r="AF167" s="229"/>
      <c r="AG167" s="229"/>
      <c r="AH167" s="229"/>
      <c r="AI167" s="229"/>
      <c r="AJ167" s="229"/>
      <c r="AK167" s="229"/>
      <c r="AL167" s="229"/>
      <c r="AM167" s="229"/>
      <c r="AN167" s="229"/>
      <c r="AO167" s="229"/>
      <c r="AP167" s="229"/>
      <c r="AQ167" s="229"/>
      <c r="AR167" s="229"/>
      <c r="AS167" s="229"/>
      <c r="AT167" s="229"/>
      <c r="AU167" s="229"/>
      <c r="AV167" s="229"/>
      <c r="AW167" s="229"/>
      <c r="AX167" s="229"/>
      <c r="AY167" s="229"/>
      <c r="AZ167" s="229"/>
      <c r="BA167" s="229"/>
      <c r="BB167" s="229"/>
      <c r="BC167" s="229"/>
      <c r="BD167" s="229"/>
      <c r="BE167" s="229"/>
      <c r="BF167" s="229"/>
      <c r="BG167" s="229"/>
      <c r="BH167" s="229"/>
      <c r="BI167" s="229"/>
      <c r="BJ167" s="229"/>
      <c r="BK167" s="229"/>
      <c r="BL167" s="229"/>
      <c r="BM167" s="229"/>
      <c r="BN167" s="229"/>
      <c r="BO167" s="229"/>
      <c r="BP167" s="229"/>
      <c r="BQ167" s="229"/>
      <c r="BR167" s="229"/>
      <c r="BS167" s="229"/>
      <c r="BT167" s="229"/>
      <c r="BU167" s="229"/>
      <c r="BV167" s="229"/>
      <c r="BW167" s="229"/>
      <c r="BX167" s="229"/>
      <c r="BY167" s="229"/>
      <c r="BZ167" s="229"/>
      <c r="CA167" s="229"/>
      <c r="CB167" s="229"/>
      <c r="CC167" s="229"/>
      <c r="CD167" s="229"/>
      <c r="CE167" s="229"/>
      <c r="CF167" s="229"/>
      <c r="CG167" s="229"/>
      <c r="CH167" s="229"/>
      <c r="CI167" s="229"/>
      <c r="CJ167" s="229"/>
      <c r="CK167" s="229"/>
      <c r="CL167" s="229"/>
      <c r="CM167" s="229"/>
      <c r="CN167" s="229"/>
      <c r="CO167" s="229"/>
      <c r="CP167" s="229"/>
      <c r="CQ167" s="229"/>
      <c r="CR167" s="229"/>
      <c r="CS167" s="229"/>
      <c r="CT167" s="229"/>
      <c r="CU167" s="229"/>
      <c r="CV167" s="229"/>
      <c r="CW167" s="229"/>
      <c r="CX167" s="229"/>
      <c r="CY167" s="229"/>
      <c r="CZ167" s="229"/>
      <c r="DA167" s="229"/>
      <c r="DB167" s="229"/>
      <c r="DC167" s="229"/>
      <c r="DD167" s="229"/>
      <c r="DE167" s="229"/>
      <c r="DF167" s="229"/>
      <c r="DG167" s="229"/>
      <c r="DH167" s="229"/>
      <c r="DI167" s="229"/>
      <c r="DJ167" s="229"/>
      <c r="DK167" s="229"/>
      <c r="DL167" s="229"/>
      <c r="DM167" s="229"/>
      <c r="DN167" s="229"/>
      <c r="DO167" s="229"/>
      <c r="DP167" s="229"/>
      <c r="DQ167" s="229"/>
      <c r="DR167" s="229"/>
      <c r="DS167" s="229"/>
      <c r="DT167" s="229"/>
      <c r="DU167" s="229"/>
      <c r="DV167" s="229"/>
      <c r="DW167" s="229"/>
      <c r="DX167" s="229"/>
      <c r="DY167" s="229"/>
      <c r="DZ167" s="229"/>
      <c r="EA167" s="229"/>
      <c r="EB167" s="229"/>
      <c r="EC167" s="229"/>
      <c r="ED167" s="229"/>
      <c r="EE167" s="229"/>
      <c r="EF167" s="229"/>
      <c r="EG167" s="229"/>
      <c r="EH167" s="229"/>
      <c r="EI167" s="229"/>
      <c r="EJ167" s="229"/>
      <c r="EK167" s="229"/>
      <c r="EL167" s="229"/>
      <c r="EM167" s="229"/>
      <c r="EN167" s="229"/>
      <c r="EO167" s="229"/>
      <c r="EP167" s="229"/>
      <c r="EQ167" s="229"/>
      <c r="ER167" s="229"/>
      <c r="ES167" s="229"/>
      <c r="ET167" s="229"/>
      <c r="EU167" s="229"/>
      <c r="EV167" s="229"/>
      <c r="EW167" s="229"/>
      <c r="EX167" s="229"/>
      <c r="EY167" s="229"/>
      <c r="EZ167" s="229"/>
      <c r="FA167" s="229"/>
      <c r="FB167" s="229"/>
    </row>
    <row r="168" spans="1:158" ht="15.75" hidden="1" x14ac:dyDescent="0.25">
      <c r="A168" s="270" t="s">
        <v>114</v>
      </c>
      <c r="B168" s="269"/>
      <c r="C168" s="269"/>
      <c r="D168" s="262"/>
      <c r="E168" s="269"/>
      <c r="F168" s="269"/>
      <c r="G168" s="229"/>
      <c r="H168" s="229"/>
      <c r="I168" s="229"/>
      <c r="J168" s="229"/>
      <c r="K168" s="229"/>
      <c r="L168" s="229"/>
      <c r="M168" s="229"/>
      <c r="N168" s="229"/>
      <c r="O168" s="229"/>
      <c r="P168" s="229"/>
      <c r="Q168" s="229"/>
      <c r="R168" s="229"/>
      <c r="S168" s="229"/>
      <c r="T168" s="229"/>
      <c r="U168" s="229"/>
      <c r="V168" s="229"/>
      <c r="W168" s="229"/>
      <c r="X168" s="229"/>
      <c r="Y168" s="229"/>
      <c r="Z168" s="229"/>
      <c r="AA168" s="229"/>
      <c r="AB168" s="229"/>
      <c r="AC168" s="229"/>
      <c r="AD168" s="229"/>
      <c r="AE168" s="229"/>
      <c r="AF168" s="229"/>
      <c r="AG168" s="229"/>
      <c r="AH168" s="229"/>
      <c r="AI168" s="229"/>
      <c r="AJ168" s="229"/>
      <c r="AK168" s="229"/>
      <c r="AL168" s="229"/>
      <c r="AM168" s="229"/>
      <c r="AN168" s="229"/>
      <c r="AO168" s="229"/>
      <c r="AP168" s="229"/>
      <c r="AQ168" s="229"/>
      <c r="AR168" s="229"/>
      <c r="AS168" s="229"/>
      <c r="AT168" s="229"/>
      <c r="AU168" s="229"/>
      <c r="AV168" s="229"/>
      <c r="AW168" s="229"/>
      <c r="AX168" s="229"/>
      <c r="AY168" s="229"/>
      <c r="AZ168" s="229"/>
      <c r="BA168" s="229"/>
      <c r="BB168" s="229"/>
      <c r="BC168" s="229"/>
      <c r="BD168" s="229"/>
      <c r="BE168" s="229"/>
      <c r="BF168" s="229"/>
      <c r="BG168" s="229"/>
      <c r="BH168" s="229"/>
      <c r="BI168" s="229"/>
      <c r="BJ168" s="229"/>
      <c r="BK168" s="229"/>
      <c r="BL168" s="229"/>
      <c r="BM168" s="229"/>
      <c r="BN168" s="229"/>
      <c r="BO168" s="229"/>
      <c r="BP168" s="229"/>
      <c r="BQ168" s="229"/>
      <c r="BR168" s="229"/>
      <c r="BS168" s="229"/>
      <c r="BT168" s="229"/>
      <c r="BU168" s="229"/>
      <c r="BV168" s="229"/>
      <c r="BW168" s="229"/>
      <c r="BX168" s="229"/>
      <c r="BY168" s="229"/>
      <c r="BZ168" s="229"/>
      <c r="CA168" s="229"/>
      <c r="CB168" s="229"/>
      <c r="CC168" s="229"/>
      <c r="CD168" s="229"/>
      <c r="CE168" s="229"/>
      <c r="CF168" s="229"/>
      <c r="CG168" s="229"/>
      <c r="CH168" s="229"/>
      <c r="CI168" s="229"/>
      <c r="CJ168" s="229"/>
      <c r="CK168" s="229"/>
      <c r="CL168" s="229"/>
      <c r="CM168" s="229"/>
      <c r="CN168" s="229"/>
      <c r="CO168" s="229"/>
      <c r="CP168" s="229"/>
      <c r="CQ168" s="229"/>
      <c r="CR168" s="229"/>
      <c r="CS168" s="229"/>
      <c r="CT168" s="229"/>
      <c r="CU168" s="229"/>
      <c r="CV168" s="229"/>
      <c r="CW168" s="229"/>
      <c r="CX168" s="229"/>
      <c r="CY168" s="229"/>
      <c r="CZ168" s="229"/>
      <c r="DA168" s="229"/>
      <c r="DB168" s="229"/>
      <c r="DC168" s="229"/>
      <c r="DD168" s="229"/>
      <c r="DE168" s="229"/>
      <c r="DF168" s="229"/>
      <c r="DG168" s="229"/>
      <c r="DH168" s="229"/>
      <c r="DI168" s="229"/>
      <c r="DJ168" s="229"/>
      <c r="DK168" s="229"/>
      <c r="DL168" s="229"/>
      <c r="DM168" s="229"/>
      <c r="DN168" s="229"/>
      <c r="DO168" s="229"/>
      <c r="DP168" s="229"/>
      <c r="DQ168" s="229"/>
      <c r="DR168" s="229"/>
      <c r="DS168" s="229"/>
      <c r="DT168" s="229"/>
      <c r="DU168" s="229"/>
      <c r="DV168" s="229"/>
      <c r="DW168" s="229"/>
      <c r="DX168" s="229"/>
      <c r="DY168" s="229"/>
      <c r="DZ168" s="229"/>
      <c r="EA168" s="229"/>
      <c r="EB168" s="229"/>
      <c r="EC168" s="229"/>
      <c r="ED168" s="229"/>
      <c r="EE168" s="229"/>
      <c r="EF168" s="229"/>
      <c r="EG168" s="229"/>
      <c r="EH168" s="229"/>
      <c r="EI168" s="229"/>
      <c r="EJ168" s="229"/>
      <c r="EK168" s="229"/>
      <c r="EL168" s="229"/>
      <c r="EM168" s="229"/>
      <c r="EN168" s="229"/>
      <c r="EO168" s="229"/>
      <c r="EP168" s="229"/>
      <c r="EQ168" s="229"/>
      <c r="ER168" s="229"/>
      <c r="ES168" s="229"/>
      <c r="ET168" s="229"/>
      <c r="EU168" s="229"/>
      <c r="EV168" s="229"/>
      <c r="EW168" s="229"/>
      <c r="EX168" s="229"/>
      <c r="EY168" s="229"/>
      <c r="EZ168" s="229"/>
      <c r="FA168" s="229"/>
      <c r="FB168" s="229"/>
    </row>
    <row r="169" spans="1:158" ht="15.75" hidden="1" x14ac:dyDescent="0.25">
      <c r="A169" s="271" t="s">
        <v>132</v>
      </c>
      <c r="B169" s="251"/>
      <c r="C169" s="251"/>
      <c r="D169" s="272"/>
      <c r="E169" s="251"/>
      <c r="F169" s="251"/>
      <c r="G169" s="229"/>
      <c r="H169" s="229"/>
      <c r="I169" s="229"/>
      <c r="J169" s="229"/>
      <c r="K169" s="229"/>
      <c r="L169" s="229"/>
      <c r="M169" s="229"/>
      <c r="N169" s="229"/>
      <c r="O169" s="229"/>
      <c r="P169" s="229"/>
      <c r="Q169" s="229"/>
      <c r="R169" s="229"/>
      <c r="S169" s="229"/>
      <c r="T169" s="229"/>
      <c r="U169" s="229"/>
      <c r="V169" s="229"/>
      <c r="W169" s="229"/>
      <c r="X169" s="229"/>
      <c r="Y169" s="229"/>
      <c r="Z169" s="229"/>
      <c r="AA169" s="229"/>
      <c r="AB169" s="229"/>
      <c r="AC169" s="229"/>
      <c r="AD169" s="229"/>
      <c r="AE169" s="229"/>
      <c r="AF169" s="229"/>
      <c r="AG169" s="229"/>
      <c r="AH169" s="229"/>
      <c r="AI169" s="229"/>
      <c r="AJ169" s="229"/>
      <c r="AK169" s="229"/>
      <c r="AL169" s="229"/>
      <c r="AM169" s="229"/>
      <c r="AN169" s="229"/>
      <c r="AO169" s="229"/>
      <c r="AP169" s="229"/>
      <c r="AQ169" s="229"/>
      <c r="AR169" s="229"/>
      <c r="AS169" s="229"/>
      <c r="AT169" s="229"/>
      <c r="AU169" s="229"/>
      <c r="AV169" s="229"/>
      <c r="AW169" s="229"/>
      <c r="AX169" s="229"/>
      <c r="AY169" s="229"/>
      <c r="AZ169" s="229"/>
      <c r="BA169" s="229"/>
      <c r="BB169" s="229"/>
      <c r="BC169" s="229"/>
      <c r="BD169" s="229"/>
      <c r="BE169" s="229"/>
      <c r="BF169" s="229"/>
      <c r="BG169" s="229"/>
      <c r="BH169" s="229"/>
      <c r="BI169" s="229"/>
      <c r="BJ169" s="229"/>
      <c r="BK169" s="229"/>
      <c r="BL169" s="229"/>
      <c r="BM169" s="229"/>
      <c r="BN169" s="229"/>
      <c r="BO169" s="229"/>
      <c r="BP169" s="229"/>
      <c r="BQ169" s="229"/>
      <c r="BR169" s="229"/>
      <c r="BS169" s="229"/>
      <c r="BT169" s="229"/>
      <c r="BU169" s="229"/>
      <c r="BV169" s="229"/>
      <c r="BW169" s="229"/>
      <c r="BX169" s="229"/>
      <c r="BY169" s="229"/>
      <c r="BZ169" s="229"/>
      <c r="CA169" s="229"/>
      <c r="CB169" s="229"/>
      <c r="CC169" s="229"/>
      <c r="CD169" s="229"/>
      <c r="CE169" s="229"/>
      <c r="CF169" s="229"/>
      <c r="CG169" s="229"/>
      <c r="CH169" s="229"/>
      <c r="CI169" s="229"/>
      <c r="CJ169" s="229"/>
      <c r="CK169" s="229"/>
      <c r="CL169" s="229"/>
      <c r="CM169" s="229"/>
      <c r="CN169" s="229"/>
      <c r="CO169" s="229"/>
      <c r="CP169" s="229"/>
      <c r="CQ169" s="229"/>
      <c r="CR169" s="229"/>
      <c r="CS169" s="229"/>
      <c r="CT169" s="229"/>
      <c r="CU169" s="229"/>
      <c r="CV169" s="229"/>
      <c r="CW169" s="229"/>
      <c r="CX169" s="229"/>
      <c r="CY169" s="229"/>
      <c r="CZ169" s="229"/>
      <c r="DA169" s="229"/>
      <c r="DB169" s="229"/>
      <c r="DC169" s="229"/>
      <c r="DD169" s="229"/>
      <c r="DE169" s="229"/>
      <c r="DF169" s="229"/>
      <c r="DG169" s="229"/>
      <c r="DH169" s="229"/>
      <c r="DI169" s="229"/>
      <c r="DJ169" s="229"/>
      <c r="DK169" s="229"/>
      <c r="DL169" s="229"/>
      <c r="DM169" s="229"/>
      <c r="DN169" s="229"/>
      <c r="DO169" s="229"/>
      <c r="DP169" s="229"/>
      <c r="DQ169" s="229"/>
      <c r="DR169" s="229"/>
      <c r="DS169" s="229"/>
      <c r="DT169" s="229"/>
      <c r="DU169" s="229"/>
      <c r="DV169" s="229"/>
      <c r="DW169" s="229"/>
      <c r="DX169" s="229"/>
      <c r="DY169" s="229"/>
      <c r="DZ169" s="229"/>
      <c r="EA169" s="229"/>
      <c r="EB169" s="229"/>
      <c r="EC169" s="229"/>
      <c r="ED169" s="229"/>
      <c r="EE169" s="229"/>
      <c r="EF169" s="229"/>
      <c r="EG169" s="229"/>
      <c r="EH169" s="229"/>
      <c r="EI169" s="229"/>
      <c r="EJ169" s="229"/>
      <c r="EK169" s="229"/>
      <c r="EL169" s="229"/>
      <c r="EM169" s="229"/>
      <c r="EN169" s="229"/>
      <c r="EO169" s="229"/>
      <c r="EP169" s="229"/>
      <c r="EQ169" s="229"/>
      <c r="ER169" s="229"/>
      <c r="ES169" s="229"/>
      <c r="ET169" s="229"/>
      <c r="EU169" s="229"/>
      <c r="EV169" s="229"/>
      <c r="EW169" s="229"/>
      <c r="EX169" s="229"/>
      <c r="EY169" s="229"/>
      <c r="EZ169" s="229"/>
      <c r="FA169" s="229"/>
      <c r="FB169" s="229"/>
    </row>
    <row r="170" spans="1:158" ht="15.75" hidden="1" x14ac:dyDescent="0.25">
      <c r="A170" s="273" t="s">
        <v>127</v>
      </c>
      <c r="B170" s="251"/>
      <c r="C170" s="251"/>
      <c r="D170" s="251"/>
      <c r="E170" s="251"/>
      <c r="F170" s="251"/>
      <c r="G170" s="229"/>
      <c r="H170" s="229"/>
      <c r="I170" s="229"/>
      <c r="J170" s="229"/>
      <c r="K170" s="229"/>
      <c r="L170" s="229"/>
      <c r="M170" s="229"/>
      <c r="N170" s="229"/>
      <c r="O170" s="229"/>
      <c r="P170" s="229"/>
      <c r="Q170" s="229"/>
      <c r="R170" s="229"/>
      <c r="S170" s="229"/>
      <c r="T170" s="229"/>
      <c r="U170" s="229"/>
      <c r="V170" s="229"/>
      <c r="W170" s="229"/>
      <c r="X170" s="229"/>
      <c r="Y170" s="229"/>
      <c r="Z170" s="229"/>
      <c r="AA170" s="229"/>
      <c r="AB170" s="229"/>
      <c r="AC170" s="229"/>
      <c r="AD170" s="229"/>
      <c r="AE170" s="229"/>
      <c r="AF170" s="229"/>
      <c r="AG170" s="229"/>
      <c r="AH170" s="229"/>
      <c r="AI170" s="229"/>
      <c r="AJ170" s="229"/>
      <c r="AK170" s="229"/>
      <c r="AL170" s="229"/>
      <c r="AM170" s="229"/>
      <c r="AN170" s="229"/>
      <c r="AO170" s="229"/>
      <c r="AP170" s="229"/>
      <c r="AQ170" s="229"/>
      <c r="AR170" s="229"/>
      <c r="AS170" s="229"/>
      <c r="AT170" s="229"/>
      <c r="AU170" s="229"/>
      <c r="AV170" s="229"/>
      <c r="AW170" s="229"/>
      <c r="AX170" s="229"/>
      <c r="AY170" s="229"/>
      <c r="AZ170" s="229"/>
      <c r="BA170" s="229"/>
      <c r="BB170" s="229"/>
      <c r="BC170" s="229"/>
      <c r="BD170" s="229"/>
      <c r="BE170" s="229"/>
      <c r="BF170" s="229"/>
      <c r="BG170" s="229"/>
      <c r="BH170" s="229"/>
      <c r="BI170" s="229"/>
      <c r="BJ170" s="229"/>
      <c r="BK170" s="229"/>
      <c r="BL170" s="229"/>
      <c r="BM170" s="229"/>
      <c r="BN170" s="229"/>
      <c r="BO170" s="229"/>
      <c r="BP170" s="229"/>
      <c r="BQ170" s="229"/>
      <c r="BR170" s="229"/>
      <c r="BS170" s="229"/>
      <c r="BT170" s="229"/>
      <c r="BU170" s="229"/>
      <c r="BV170" s="229"/>
      <c r="BW170" s="229"/>
      <c r="BX170" s="229"/>
      <c r="BY170" s="229"/>
      <c r="BZ170" s="229"/>
      <c r="CA170" s="229"/>
      <c r="CB170" s="229"/>
      <c r="CC170" s="229"/>
      <c r="CD170" s="229"/>
      <c r="CE170" s="229"/>
      <c r="CF170" s="229"/>
      <c r="CG170" s="229"/>
      <c r="CH170" s="229"/>
      <c r="CI170" s="229"/>
      <c r="CJ170" s="229"/>
      <c r="CK170" s="229"/>
      <c r="CL170" s="229"/>
      <c r="CM170" s="229"/>
      <c r="CN170" s="229"/>
      <c r="CO170" s="229"/>
      <c r="CP170" s="229"/>
      <c r="CQ170" s="229"/>
      <c r="CR170" s="229"/>
      <c r="CS170" s="229"/>
      <c r="CT170" s="229"/>
      <c r="CU170" s="229"/>
      <c r="CV170" s="229"/>
      <c r="CW170" s="229"/>
      <c r="CX170" s="229"/>
      <c r="CY170" s="229"/>
      <c r="CZ170" s="229"/>
      <c r="DA170" s="229"/>
      <c r="DB170" s="229"/>
      <c r="DC170" s="229"/>
      <c r="DD170" s="229"/>
      <c r="DE170" s="229"/>
      <c r="DF170" s="229"/>
      <c r="DG170" s="229"/>
      <c r="DH170" s="229"/>
      <c r="DI170" s="229"/>
      <c r="DJ170" s="229"/>
      <c r="DK170" s="229"/>
      <c r="DL170" s="229"/>
      <c r="DM170" s="229"/>
      <c r="DN170" s="229"/>
      <c r="DO170" s="229"/>
      <c r="DP170" s="229"/>
      <c r="DQ170" s="229"/>
      <c r="DR170" s="229"/>
      <c r="DS170" s="229"/>
      <c r="DT170" s="229"/>
      <c r="DU170" s="229"/>
      <c r="DV170" s="229"/>
      <c r="DW170" s="229"/>
      <c r="DX170" s="229"/>
      <c r="DY170" s="229"/>
      <c r="DZ170" s="229"/>
      <c r="EA170" s="229"/>
      <c r="EB170" s="229"/>
      <c r="EC170" s="229"/>
      <c r="ED170" s="229"/>
      <c r="EE170" s="229"/>
      <c r="EF170" s="229"/>
      <c r="EG170" s="229"/>
      <c r="EH170" s="229"/>
      <c r="EI170" s="229"/>
      <c r="EJ170" s="229"/>
      <c r="EK170" s="229"/>
      <c r="EL170" s="229"/>
      <c r="EM170" s="229"/>
      <c r="EN170" s="229"/>
      <c r="EO170" s="229"/>
      <c r="EP170" s="229"/>
      <c r="EQ170" s="229"/>
      <c r="ER170" s="229"/>
      <c r="ES170" s="229"/>
      <c r="ET170" s="229"/>
      <c r="EU170" s="229"/>
      <c r="EV170" s="229"/>
      <c r="EW170" s="229"/>
      <c r="EX170" s="229"/>
      <c r="EY170" s="229"/>
      <c r="EZ170" s="229"/>
      <c r="FA170" s="229"/>
      <c r="FB170" s="229"/>
    </row>
    <row r="171" spans="1:158" ht="15.75" hidden="1" x14ac:dyDescent="0.25">
      <c r="A171" s="274" t="s">
        <v>128</v>
      </c>
      <c r="B171" s="251"/>
      <c r="C171" s="251"/>
      <c r="D171" s="251"/>
      <c r="E171" s="251"/>
      <c r="F171" s="251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  <c r="Q171" s="229"/>
      <c r="R171" s="229"/>
      <c r="S171" s="229"/>
      <c r="T171" s="229"/>
      <c r="U171" s="229"/>
      <c r="V171" s="229"/>
      <c r="W171" s="229"/>
      <c r="X171" s="229"/>
      <c r="Y171" s="229"/>
      <c r="Z171" s="229"/>
      <c r="AA171" s="229"/>
      <c r="AB171" s="229"/>
      <c r="AC171" s="229"/>
      <c r="AD171" s="229"/>
      <c r="AE171" s="229"/>
      <c r="AF171" s="229"/>
      <c r="AG171" s="229"/>
      <c r="AH171" s="229"/>
      <c r="AI171" s="229"/>
      <c r="AJ171" s="229"/>
      <c r="AK171" s="229"/>
      <c r="AL171" s="229"/>
      <c r="AM171" s="229"/>
      <c r="AN171" s="229"/>
      <c r="AO171" s="229"/>
      <c r="AP171" s="229"/>
      <c r="AQ171" s="229"/>
      <c r="AR171" s="229"/>
      <c r="AS171" s="229"/>
      <c r="AT171" s="229"/>
      <c r="AU171" s="229"/>
      <c r="AV171" s="229"/>
      <c r="AW171" s="229"/>
      <c r="AX171" s="229"/>
      <c r="AY171" s="229"/>
      <c r="AZ171" s="229"/>
      <c r="BA171" s="229"/>
      <c r="BB171" s="229"/>
      <c r="BC171" s="229"/>
      <c r="BD171" s="229"/>
      <c r="BE171" s="229"/>
      <c r="BF171" s="229"/>
      <c r="BG171" s="229"/>
      <c r="BH171" s="229"/>
      <c r="BI171" s="229"/>
      <c r="BJ171" s="229"/>
      <c r="BK171" s="229"/>
      <c r="BL171" s="229"/>
      <c r="BM171" s="229"/>
      <c r="BN171" s="229"/>
      <c r="BO171" s="229"/>
      <c r="BP171" s="229"/>
      <c r="BQ171" s="229"/>
      <c r="BR171" s="229"/>
      <c r="BS171" s="229"/>
      <c r="BT171" s="229"/>
      <c r="BU171" s="229"/>
      <c r="BV171" s="229"/>
      <c r="BW171" s="229"/>
      <c r="BX171" s="229"/>
      <c r="BY171" s="229"/>
      <c r="BZ171" s="229"/>
      <c r="CA171" s="229"/>
      <c r="CB171" s="229"/>
      <c r="CC171" s="229"/>
      <c r="CD171" s="229"/>
      <c r="CE171" s="229"/>
      <c r="CF171" s="229"/>
      <c r="CG171" s="229"/>
      <c r="CH171" s="229"/>
      <c r="CI171" s="229"/>
      <c r="CJ171" s="229"/>
      <c r="CK171" s="229"/>
      <c r="CL171" s="229"/>
      <c r="CM171" s="229"/>
      <c r="CN171" s="229"/>
      <c r="CO171" s="229"/>
      <c r="CP171" s="229"/>
      <c r="CQ171" s="229"/>
      <c r="CR171" s="229"/>
      <c r="CS171" s="229"/>
      <c r="CT171" s="229"/>
      <c r="CU171" s="229"/>
      <c r="CV171" s="229"/>
      <c r="CW171" s="229"/>
      <c r="CX171" s="229"/>
      <c r="CY171" s="229"/>
      <c r="CZ171" s="229"/>
      <c r="DA171" s="229"/>
      <c r="DB171" s="229"/>
      <c r="DC171" s="229"/>
      <c r="DD171" s="229"/>
      <c r="DE171" s="229"/>
      <c r="DF171" s="229"/>
      <c r="DG171" s="229"/>
      <c r="DH171" s="229"/>
      <c r="DI171" s="229"/>
      <c r="DJ171" s="229"/>
      <c r="DK171" s="229"/>
      <c r="DL171" s="229"/>
      <c r="DM171" s="229"/>
      <c r="DN171" s="229"/>
      <c r="DO171" s="229"/>
      <c r="DP171" s="229"/>
      <c r="DQ171" s="229"/>
      <c r="DR171" s="229"/>
      <c r="DS171" s="229"/>
      <c r="DT171" s="229"/>
      <c r="DU171" s="229"/>
      <c r="DV171" s="229"/>
      <c r="DW171" s="229"/>
      <c r="DX171" s="229"/>
      <c r="DY171" s="229"/>
      <c r="DZ171" s="229"/>
      <c r="EA171" s="229"/>
      <c r="EB171" s="229"/>
      <c r="EC171" s="229"/>
      <c r="ED171" s="229"/>
      <c r="EE171" s="229"/>
      <c r="EF171" s="229"/>
      <c r="EG171" s="229"/>
      <c r="EH171" s="229"/>
      <c r="EI171" s="229"/>
      <c r="EJ171" s="229"/>
      <c r="EK171" s="229"/>
      <c r="EL171" s="229"/>
      <c r="EM171" s="229"/>
      <c r="EN171" s="229"/>
      <c r="EO171" s="229"/>
      <c r="EP171" s="229"/>
      <c r="EQ171" s="229"/>
      <c r="ER171" s="229"/>
      <c r="ES171" s="229"/>
      <c r="ET171" s="229"/>
      <c r="EU171" s="229"/>
      <c r="EV171" s="229"/>
      <c r="EW171" s="229"/>
      <c r="EX171" s="229"/>
      <c r="EY171" s="229"/>
      <c r="EZ171" s="229"/>
      <c r="FA171" s="229"/>
      <c r="FB171" s="229"/>
    </row>
    <row r="172" spans="1:158" ht="15.75" hidden="1" x14ac:dyDescent="0.25">
      <c r="A172" s="273" t="s">
        <v>129</v>
      </c>
      <c r="B172" s="251"/>
      <c r="C172" s="251"/>
      <c r="D172" s="251"/>
      <c r="E172" s="251"/>
      <c r="F172" s="251"/>
      <c r="G172" s="229"/>
      <c r="H172" s="229"/>
      <c r="I172" s="229"/>
      <c r="J172" s="229"/>
      <c r="K172" s="229"/>
      <c r="L172" s="229"/>
      <c r="M172" s="229"/>
      <c r="N172" s="229"/>
      <c r="O172" s="229"/>
      <c r="P172" s="229"/>
      <c r="Q172" s="229"/>
      <c r="R172" s="229"/>
      <c r="S172" s="229"/>
      <c r="T172" s="229"/>
      <c r="U172" s="229"/>
      <c r="V172" s="229"/>
      <c r="W172" s="229"/>
      <c r="X172" s="229"/>
      <c r="Y172" s="229"/>
      <c r="Z172" s="229"/>
      <c r="AA172" s="229"/>
      <c r="AB172" s="229"/>
      <c r="AC172" s="229"/>
      <c r="AD172" s="229"/>
      <c r="AE172" s="229"/>
      <c r="AF172" s="229"/>
      <c r="AG172" s="229"/>
      <c r="AH172" s="229"/>
      <c r="AI172" s="229"/>
      <c r="AJ172" s="229"/>
      <c r="AK172" s="229"/>
      <c r="AL172" s="229"/>
      <c r="AM172" s="229"/>
      <c r="AN172" s="229"/>
      <c r="AO172" s="229"/>
      <c r="AP172" s="229"/>
      <c r="AQ172" s="229"/>
      <c r="AR172" s="229"/>
      <c r="AS172" s="229"/>
      <c r="AT172" s="229"/>
      <c r="AU172" s="229"/>
      <c r="AV172" s="229"/>
      <c r="AW172" s="229"/>
      <c r="AX172" s="229"/>
      <c r="AY172" s="229"/>
      <c r="AZ172" s="229"/>
      <c r="BA172" s="229"/>
      <c r="BB172" s="229"/>
      <c r="BC172" s="229"/>
      <c r="BD172" s="229"/>
      <c r="BE172" s="229"/>
      <c r="BF172" s="229"/>
      <c r="BG172" s="229"/>
      <c r="BH172" s="229"/>
      <c r="BI172" s="229"/>
      <c r="BJ172" s="229"/>
      <c r="BK172" s="229"/>
      <c r="BL172" s="229"/>
      <c r="BM172" s="229"/>
      <c r="BN172" s="229"/>
      <c r="BO172" s="229"/>
      <c r="BP172" s="229"/>
      <c r="BQ172" s="229"/>
      <c r="BR172" s="229"/>
      <c r="BS172" s="229"/>
      <c r="BT172" s="229"/>
      <c r="BU172" s="229"/>
      <c r="BV172" s="229"/>
      <c r="BW172" s="229"/>
      <c r="BX172" s="229"/>
      <c r="BY172" s="229"/>
      <c r="BZ172" s="229"/>
      <c r="CA172" s="229"/>
      <c r="CB172" s="229"/>
      <c r="CC172" s="229"/>
      <c r="CD172" s="229"/>
      <c r="CE172" s="229"/>
      <c r="CF172" s="229"/>
      <c r="CG172" s="229"/>
      <c r="CH172" s="229"/>
      <c r="CI172" s="229"/>
      <c r="CJ172" s="229"/>
      <c r="CK172" s="229"/>
      <c r="CL172" s="229"/>
      <c r="CM172" s="229"/>
      <c r="CN172" s="229"/>
      <c r="CO172" s="229"/>
      <c r="CP172" s="229"/>
      <c r="CQ172" s="229"/>
      <c r="CR172" s="229"/>
      <c r="CS172" s="229"/>
      <c r="CT172" s="229"/>
      <c r="CU172" s="229"/>
      <c r="CV172" s="229"/>
      <c r="CW172" s="229"/>
      <c r="CX172" s="229"/>
      <c r="CY172" s="229"/>
      <c r="CZ172" s="229"/>
      <c r="DA172" s="229"/>
      <c r="DB172" s="229"/>
      <c r="DC172" s="229"/>
      <c r="DD172" s="229"/>
      <c r="DE172" s="229"/>
      <c r="DF172" s="229"/>
      <c r="DG172" s="229"/>
      <c r="DH172" s="229"/>
      <c r="DI172" s="229"/>
      <c r="DJ172" s="229"/>
      <c r="DK172" s="229"/>
      <c r="DL172" s="229"/>
      <c r="DM172" s="229"/>
      <c r="DN172" s="229"/>
      <c r="DO172" s="229"/>
      <c r="DP172" s="229"/>
      <c r="DQ172" s="229"/>
      <c r="DR172" s="229"/>
      <c r="DS172" s="229"/>
      <c r="DT172" s="229"/>
      <c r="DU172" s="229"/>
      <c r="DV172" s="229"/>
      <c r="DW172" s="229"/>
      <c r="DX172" s="229"/>
      <c r="DY172" s="229"/>
      <c r="DZ172" s="229"/>
      <c r="EA172" s="229"/>
      <c r="EB172" s="229"/>
      <c r="EC172" s="229"/>
      <c r="ED172" s="229"/>
      <c r="EE172" s="229"/>
      <c r="EF172" s="229"/>
      <c r="EG172" s="229"/>
      <c r="EH172" s="229"/>
      <c r="EI172" s="229"/>
      <c r="EJ172" s="229"/>
      <c r="EK172" s="229"/>
      <c r="EL172" s="229"/>
      <c r="EM172" s="229"/>
      <c r="EN172" s="229"/>
      <c r="EO172" s="229"/>
      <c r="EP172" s="229"/>
      <c r="EQ172" s="229"/>
      <c r="ER172" s="229"/>
      <c r="ES172" s="229"/>
      <c r="ET172" s="229"/>
      <c r="EU172" s="229"/>
      <c r="EV172" s="229"/>
      <c r="EW172" s="229"/>
      <c r="EX172" s="229"/>
      <c r="EY172" s="229"/>
      <c r="EZ172" s="229"/>
      <c r="FA172" s="229"/>
      <c r="FB172" s="229"/>
    </row>
    <row r="173" spans="1:158" ht="31.5" hidden="1" x14ac:dyDescent="0.25">
      <c r="A173" s="275" t="s">
        <v>130</v>
      </c>
      <c r="B173" s="251"/>
      <c r="C173" s="251"/>
      <c r="D173" s="251"/>
      <c r="E173" s="251"/>
      <c r="F173" s="251"/>
      <c r="G173" s="229"/>
      <c r="H173" s="229"/>
      <c r="I173" s="229"/>
      <c r="J173" s="229"/>
      <c r="K173" s="229"/>
      <c r="L173" s="229"/>
      <c r="M173" s="229"/>
      <c r="N173" s="229"/>
      <c r="O173" s="229"/>
      <c r="P173" s="229"/>
      <c r="Q173" s="229"/>
      <c r="R173" s="229"/>
      <c r="S173" s="229"/>
      <c r="T173" s="229"/>
      <c r="U173" s="229"/>
      <c r="V173" s="229"/>
      <c r="W173" s="229"/>
      <c r="X173" s="229"/>
      <c r="Y173" s="229"/>
      <c r="Z173" s="229"/>
      <c r="AA173" s="229"/>
      <c r="AB173" s="229"/>
      <c r="AC173" s="229"/>
      <c r="AD173" s="229"/>
      <c r="AE173" s="229"/>
      <c r="AF173" s="229"/>
      <c r="AG173" s="229"/>
      <c r="AH173" s="229"/>
      <c r="AI173" s="229"/>
      <c r="AJ173" s="229"/>
      <c r="AK173" s="229"/>
      <c r="AL173" s="229"/>
      <c r="AM173" s="229"/>
      <c r="AN173" s="229"/>
      <c r="AO173" s="229"/>
      <c r="AP173" s="229"/>
      <c r="AQ173" s="229"/>
      <c r="AR173" s="229"/>
      <c r="AS173" s="229"/>
      <c r="AT173" s="229"/>
      <c r="AU173" s="229"/>
      <c r="AV173" s="229"/>
      <c r="AW173" s="229"/>
      <c r="AX173" s="229"/>
      <c r="AY173" s="229"/>
      <c r="AZ173" s="229"/>
      <c r="BA173" s="229"/>
      <c r="BB173" s="229"/>
      <c r="BC173" s="229"/>
      <c r="BD173" s="229"/>
      <c r="BE173" s="229"/>
      <c r="BF173" s="229"/>
      <c r="BG173" s="229"/>
      <c r="BH173" s="229"/>
      <c r="BI173" s="229"/>
      <c r="BJ173" s="229"/>
      <c r="BK173" s="229"/>
      <c r="BL173" s="229"/>
      <c r="BM173" s="229"/>
      <c r="BN173" s="229"/>
      <c r="BO173" s="229"/>
      <c r="BP173" s="229"/>
      <c r="BQ173" s="229"/>
      <c r="BR173" s="229"/>
      <c r="BS173" s="229"/>
      <c r="BT173" s="229"/>
      <c r="BU173" s="229"/>
      <c r="BV173" s="229"/>
      <c r="BW173" s="229"/>
      <c r="BX173" s="229"/>
      <c r="BY173" s="229"/>
      <c r="BZ173" s="229"/>
      <c r="CA173" s="229"/>
      <c r="CB173" s="229"/>
      <c r="CC173" s="229"/>
      <c r="CD173" s="229"/>
      <c r="CE173" s="229"/>
      <c r="CF173" s="229"/>
      <c r="CG173" s="229"/>
      <c r="CH173" s="229"/>
      <c r="CI173" s="229"/>
      <c r="CJ173" s="229"/>
      <c r="CK173" s="229"/>
      <c r="CL173" s="229"/>
      <c r="CM173" s="229"/>
      <c r="CN173" s="229"/>
      <c r="CO173" s="229"/>
      <c r="CP173" s="229"/>
      <c r="CQ173" s="229"/>
      <c r="CR173" s="229"/>
      <c r="CS173" s="229"/>
      <c r="CT173" s="229"/>
      <c r="CU173" s="229"/>
      <c r="CV173" s="229"/>
      <c r="CW173" s="229"/>
      <c r="CX173" s="229"/>
      <c r="CY173" s="229"/>
      <c r="CZ173" s="229"/>
      <c r="DA173" s="229"/>
      <c r="DB173" s="229"/>
      <c r="DC173" s="229"/>
      <c r="DD173" s="229"/>
      <c r="DE173" s="229"/>
      <c r="DF173" s="229"/>
      <c r="DG173" s="229"/>
      <c r="DH173" s="229"/>
      <c r="DI173" s="229"/>
      <c r="DJ173" s="229"/>
      <c r="DK173" s="229"/>
      <c r="DL173" s="229"/>
      <c r="DM173" s="229"/>
      <c r="DN173" s="229"/>
      <c r="DO173" s="229"/>
      <c r="DP173" s="229"/>
      <c r="DQ173" s="229"/>
      <c r="DR173" s="229"/>
      <c r="DS173" s="229"/>
      <c r="DT173" s="229"/>
      <c r="DU173" s="229"/>
      <c r="DV173" s="229"/>
      <c r="DW173" s="229"/>
      <c r="DX173" s="229"/>
      <c r="DY173" s="229"/>
      <c r="DZ173" s="229"/>
      <c r="EA173" s="229"/>
      <c r="EB173" s="229"/>
      <c r="EC173" s="229"/>
      <c r="ED173" s="229"/>
      <c r="EE173" s="229"/>
      <c r="EF173" s="229"/>
      <c r="EG173" s="229"/>
      <c r="EH173" s="229"/>
      <c r="EI173" s="229"/>
      <c r="EJ173" s="229"/>
      <c r="EK173" s="229"/>
      <c r="EL173" s="229"/>
      <c r="EM173" s="229"/>
      <c r="EN173" s="229"/>
      <c r="EO173" s="229"/>
      <c r="EP173" s="229"/>
      <c r="EQ173" s="229"/>
      <c r="ER173" s="229"/>
      <c r="ES173" s="229"/>
      <c r="ET173" s="229"/>
      <c r="EU173" s="229"/>
      <c r="EV173" s="229"/>
      <c r="EW173" s="229"/>
      <c r="EX173" s="229"/>
      <c r="EY173" s="229"/>
      <c r="EZ173" s="229"/>
      <c r="FA173" s="229"/>
      <c r="FB173" s="229"/>
    </row>
    <row r="174" spans="1:158" ht="16.5" hidden="1" thickBot="1" x14ac:dyDescent="0.3">
      <c r="A174" s="276" t="s">
        <v>131</v>
      </c>
      <c r="B174" s="277"/>
      <c r="C174" s="277"/>
      <c r="D174" s="277"/>
      <c r="E174" s="277"/>
      <c r="F174" s="277"/>
      <c r="G174" s="229"/>
      <c r="H174" s="229"/>
      <c r="I174" s="229"/>
      <c r="J174" s="229"/>
      <c r="K174" s="229"/>
      <c r="L174" s="229"/>
      <c r="M174" s="229"/>
      <c r="N174" s="229"/>
      <c r="O174" s="229"/>
      <c r="P174" s="229"/>
      <c r="Q174" s="229"/>
      <c r="R174" s="229"/>
      <c r="S174" s="229"/>
      <c r="T174" s="229"/>
      <c r="U174" s="229"/>
      <c r="V174" s="229"/>
      <c r="W174" s="229"/>
      <c r="X174" s="229"/>
      <c r="Y174" s="229"/>
      <c r="Z174" s="229"/>
      <c r="AA174" s="229"/>
      <c r="AB174" s="229"/>
      <c r="AC174" s="229"/>
      <c r="AD174" s="229"/>
      <c r="AE174" s="229"/>
      <c r="AF174" s="229"/>
      <c r="AG174" s="229"/>
      <c r="AH174" s="229"/>
      <c r="AI174" s="229"/>
      <c r="AJ174" s="229"/>
      <c r="AK174" s="229"/>
      <c r="AL174" s="229"/>
      <c r="AM174" s="229"/>
      <c r="AN174" s="229"/>
      <c r="AO174" s="229"/>
      <c r="AP174" s="229"/>
      <c r="AQ174" s="229"/>
      <c r="AR174" s="229"/>
      <c r="AS174" s="229"/>
      <c r="AT174" s="229"/>
      <c r="AU174" s="229"/>
      <c r="AV174" s="229"/>
      <c r="AW174" s="229"/>
      <c r="AX174" s="229"/>
      <c r="AY174" s="229"/>
      <c r="AZ174" s="229"/>
      <c r="BA174" s="229"/>
      <c r="BB174" s="229"/>
      <c r="BC174" s="229"/>
      <c r="BD174" s="229"/>
      <c r="BE174" s="229"/>
      <c r="BF174" s="229"/>
      <c r="BG174" s="229"/>
      <c r="BH174" s="229"/>
      <c r="BI174" s="229"/>
      <c r="BJ174" s="229"/>
      <c r="BK174" s="229"/>
      <c r="BL174" s="229"/>
      <c r="BM174" s="229"/>
      <c r="BN174" s="229"/>
      <c r="BO174" s="229"/>
      <c r="BP174" s="229"/>
      <c r="BQ174" s="229"/>
      <c r="BR174" s="229"/>
      <c r="BS174" s="229"/>
      <c r="BT174" s="229"/>
      <c r="BU174" s="229"/>
      <c r="BV174" s="229"/>
      <c r="BW174" s="229"/>
      <c r="BX174" s="229"/>
      <c r="BY174" s="229"/>
      <c r="BZ174" s="229"/>
      <c r="CA174" s="229"/>
      <c r="CB174" s="229"/>
      <c r="CC174" s="229"/>
      <c r="CD174" s="229"/>
      <c r="CE174" s="229"/>
      <c r="CF174" s="229"/>
      <c r="CG174" s="229"/>
      <c r="CH174" s="229"/>
      <c r="CI174" s="229"/>
      <c r="CJ174" s="229"/>
      <c r="CK174" s="229"/>
      <c r="CL174" s="229"/>
      <c r="CM174" s="229"/>
      <c r="CN174" s="229"/>
      <c r="CO174" s="229"/>
      <c r="CP174" s="229"/>
      <c r="CQ174" s="229"/>
      <c r="CR174" s="229"/>
      <c r="CS174" s="229"/>
      <c r="CT174" s="229"/>
      <c r="CU174" s="229"/>
      <c r="CV174" s="229"/>
      <c r="CW174" s="229"/>
      <c r="CX174" s="229"/>
      <c r="CY174" s="229"/>
      <c r="CZ174" s="229"/>
      <c r="DA174" s="229"/>
      <c r="DB174" s="229"/>
      <c r="DC174" s="229"/>
      <c r="DD174" s="229"/>
      <c r="DE174" s="229"/>
      <c r="DF174" s="229"/>
      <c r="DG174" s="229"/>
      <c r="DH174" s="229"/>
      <c r="DI174" s="229"/>
      <c r="DJ174" s="229"/>
      <c r="DK174" s="229"/>
      <c r="DL174" s="229"/>
      <c r="DM174" s="229"/>
      <c r="DN174" s="229"/>
      <c r="DO174" s="229"/>
      <c r="DP174" s="229"/>
      <c r="DQ174" s="229"/>
      <c r="DR174" s="229"/>
      <c r="DS174" s="229"/>
      <c r="DT174" s="229"/>
      <c r="DU174" s="229"/>
      <c r="DV174" s="229"/>
      <c r="DW174" s="229"/>
      <c r="DX174" s="229"/>
      <c r="DY174" s="229"/>
      <c r="DZ174" s="229"/>
      <c r="EA174" s="229"/>
      <c r="EB174" s="229"/>
      <c r="EC174" s="229"/>
      <c r="ED174" s="229"/>
      <c r="EE174" s="229"/>
      <c r="EF174" s="229"/>
      <c r="EG174" s="229"/>
      <c r="EH174" s="229"/>
      <c r="EI174" s="229"/>
      <c r="EJ174" s="229"/>
      <c r="EK174" s="229"/>
      <c r="EL174" s="229"/>
      <c r="EM174" s="229"/>
      <c r="EN174" s="229"/>
      <c r="EO174" s="229"/>
      <c r="EP174" s="229"/>
      <c r="EQ174" s="229"/>
      <c r="ER174" s="229"/>
      <c r="ES174" s="229"/>
      <c r="ET174" s="229"/>
      <c r="EU174" s="229"/>
      <c r="EV174" s="229"/>
      <c r="EW174" s="229"/>
      <c r="EX174" s="229"/>
      <c r="EY174" s="229"/>
      <c r="EZ174" s="229"/>
      <c r="FA174" s="229"/>
      <c r="FB174" s="229"/>
    </row>
    <row r="175" spans="1:158" hidden="1" x14ac:dyDescent="0.25">
      <c r="D175" s="229"/>
      <c r="E175" s="229"/>
      <c r="F175" s="229"/>
      <c r="G175" s="229"/>
      <c r="H175" s="229"/>
      <c r="I175" s="229"/>
      <c r="J175" s="229"/>
      <c r="K175" s="229"/>
      <c r="L175" s="229"/>
      <c r="M175" s="229"/>
      <c r="N175" s="229"/>
      <c r="O175" s="229"/>
      <c r="P175" s="229"/>
      <c r="Q175" s="229"/>
      <c r="R175" s="229"/>
      <c r="S175" s="229"/>
      <c r="T175" s="229"/>
      <c r="U175" s="229"/>
      <c r="V175" s="229"/>
      <c r="W175" s="229"/>
      <c r="X175" s="229"/>
      <c r="Y175" s="229"/>
      <c r="Z175" s="229"/>
      <c r="AA175" s="229"/>
      <c r="AB175" s="229"/>
      <c r="AC175" s="229"/>
      <c r="AD175" s="229"/>
      <c r="AE175" s="229"/>
      <c r="AF175" s="229"/>
      <c r="AG175" s="229"/>
      <c r="AH175" s="229"/>
      <c r="AI175" s="229"/>
      <c r="AJ175" s="229"/>
      <c r="AK175" s="229"/>
      <c r="AL175" s="229"/>
      <c r="AM175" s="229"/>
      <c r="AN175" s="229"/>
      <c r="AO175" s="229"/>
      <c r="AP175" s="229"/>
      <c r="AQ175" s="229"/>
      <c r="AR175" s="229"/>
      <c r="AS175" s="229"/>
      <c r="AT175" s="229"/>
      <c r="AU175" s="229"/>
      <c r="AV175" s="229"/>
      <c r="AW175" s="229"/>
      <c r="AX175" s="229"/>
      <c r="AY175" s="229"/>
      <c r="AZ175" s="229"/>
      <c r="BA175" s="229"/>
      <c r="BB175" s="229"/>
      <c r="BC175" s="229"/>
      <c r="BD175" s="229"/>
      <c r="BE175" s="229"/>
      <c r="BF175" s="229"/>
      <c r="BG175" s="229"/>
      <c r="BH175" s="229"/>
      <c r="BI175" s="229"/>
      <c r="BJ175" s="229"/>
      <c r="BK175" s="229"/>
      <c r="BL175" s="229"/>
      <c r="BM175" s="229"/>
      <c r="BN175" s="229"/>
      <c r="BO175" s="229"/>
      <c r="BP175" s="229"/>
      <c r="BQ175" s="229"/>
      <c r="BR175" s="229"/>
      <c r="BS175" s="229"/>
      <c r="BT175" s="229"/>
      <c r="BU175" s="229"/>
      <c r="BV175" s="229"/>
      <c r="BW175" s="229"/>
      <c r="BX175" s="229"/>
      <c r="BY175" s="229"/>
      <c r="BZ175" s="229"/>
      <c r="CA175" s="229"/>
      <c r="CB175" s="229"/>
      <c r="CC175" s="229"/>
      <c r="CD175" s="229"/>
      <c r="CE175" s="229"/>
      <c r="CF175" s="229"/>
      <c r="CG175" s="229"/>
      <c r="CH175" s="229"/>
      <c r="CI175" s="229"/>
      <c r="CJ175" s="229"/>
      <c r="CK175" s="229"/>
      <c r="CL175" s="229"/>
      <c r="CM175" s="229"/>
      <c r="CN175" s="229"/>
      <c r="CO175" s="229"/>
      <c r="CP175" s="229"/>
      <c r="CQ175" s="229"/>
      <c r="CR175" s="229"/>
      <c r="CS175" s="229"/>
      <c r="CT175" s="229"/>
      <c r="CU175" s="229"/>
      <c r="CV175" s="229"/>
      <c r="CW175" s="229"/>
      <c r="CX175" s="229"/>
      <c r="CY175" s="229"/>
      <c r="CZ175" s="229"/>
      <c r="DA175" s="229"/>
      <c r="DB175" s="229"/>
      <c r="DC175" s="229"/>
      <c r="DD175" s="229"/>
      <c r="DE175" s="229"/>
      <c r="DF175" s="229"/>
      <c r="DG175" s="229"/>
      <c r="DH175" s="229"/>
      <c r="DI175" s="229"/>
      <c r="DJ175" s="229"/>
      <c r="DK175" s="229"/>
      <c r="DL175" s="229"/>
      <c r="DM175" s="229"/>
      <c r="DN175" s="229"/>
      <c r="DO175" s="229"/>
      <c r="DP175" s="229"/>
      <c r="DQ175" s="229"/>
      <c r="DR175" s="229"/>
      <c r="DS175" s="229"/>
      <c r="DT175" s="229"/>
      <c r="DU175" s="229"/>
      <c r="DV175" s="229"/>
      <c r="DW175" s="229"/>
      <c r="DX175" s="229"/>
      <c r="DY175" s="229"/>
      <c r="DZ175" s="229"/>
      <c r="EA175" s="229"/>
      <c r="EB175" s="229"/>
      <c r="EC175" s="229"/>
      <c r="ED175" s="229"/>
      <c r="EE175" s="229"/>
      <c r="EF175" s="229"/>
      <c r="EG175" s="229"/>
      <c r="EH175" s="229"/>
      <c r="EI175" s="229"/>
      <c r="EJ175" s="229"/>
      <c r="EK175" s="229"/>
      <c r="EL175" s="229"/>
      <c r="EM175" s="229"/>
      <c r="EN175" s="229"/>
      <c r="EO175" s="229"/>
      <c r="EP175" s="229"/>
      <c r="EQ175" s="229"/>
      <c r="ER175" s="229"/>
      <c r="ES175" s="229"/>
      <c r="ET175" s="229"/>
      <c r="EU175" s="229"/>
      <c r="EV175" s="229"/>
      <c r="EW175" s="229"/>
      <c r="EX175" s="229"/>
      <c r="EY175" s="229"/>
      <c r="EZ175" s="229"/>
      <c r="FA175" s="229"/>
      <c r="FB175" s="229"/>
    </row>
    <row r="176" spans="1:158" hidden="1" x14ac:dyDescent="0.25">
      <c r="D176" s="229"/>
      <c r="E176" s="229"/>
      <c r="F176" s="229"/>
      <c r="G176" s="229"/>
      <c r="H176" s="229"/>
      <c r="I176" s="229"/>
      <c r="J176" s="229"/>
      <c r="K176" s="229"/>
      <c r="L176" s="229"/>
      <c r="M176" s="229"/>
      <c r="N176" s="229"/>
      <c r="O176" s="229"/>
      <c r="P176" s="229"/>
      <c r="Q176" s="229"/>
      <c r="R176" s="229"/>
      <c r="S176" s="229"/>
      <c r="T176" s="229"/>
      <c r="U176" s="229"/>
      <c r="V176" s="229"/>
      <c r="W176" s="229"/>
      <c r="X176" s="229"/>
      <c r="Y176" s="229"/>
      <c r="Z176" s="229"/>
      <c r="AA176" s="229"/>
      <c r="AB176" s="229"/>
      <c r="AC176" s="229"/>
      <c r="AD176" s="229"/>
      <c r="AE176" s="229"/>
      <c r="AF176" s="229"/>
      <c r="AG176" s="229"/>
      <c r="AH176" s="229"/>
      <c r="AI176" s="229"/>
      <c r="AJ176" s="229"/>
      <c r="AK176" s="229"/>
      <c r="AL176" s="229"/>
      <c r="AM176" s="229"/>
      <c r="AN176" s="229"/>
      <c r="AO176" s="229"/>
      <c r="AP176" s="229"/>
      <c r="AQ176" s="229"/>
      <c r="AR176" s="229"/>
      <c r="AS176" s="229"/>
      <c r="AT176" s="229"/>
      <c r="AU176" s="229"/>
      <c r="AV176" s="229"/>
      <c r="AW176" s="229"/>
      <c r="AX176" s="229"/>
      <c r="AY176" s="229"/>
      <c r="AZ176" s="229"/>
      <c r="BA176" s="229"/>
      <c r="BB176" s="229"/>
      <c r="BC176" s="229"/>
      <c r="BD176" s="229"/>
      <c r="BE176" s="229"/>
      <c r="BF176" s="229"/>
      <c r="BG176" s="229"/>
      <c r="BH176" s="229"/>
      <c r="BI176" s="229"/>
      <c r="BJ176" s="229"/>
      <c r="BK176" s="229"/>
      <c r="BL176" s="229"/>
      <c r="BM176" s="229"/>
      <c r="BN176" s="229"/>
      <c r="BO176" s="229"/>
      <c r="BP176" s="229"/>
      <c r="BQ176" s="229"/>
      <c r="BR176" s="229"/>
      <c r="BS176" s="229"/>
      <c r="BT176" s="229"/>
      <c r="BU176" s="229"/>
      <c r="BV176" s="229"/>
      <c r="BW176" s="229"/>
      <c r="BX176" s="229"/>
      <c r="BY176" s="229"/>
      <c r="BZ176" s="229"/>
      <c r="CA176" s="229"/>
      <c r="CB176" s="229"/>
      <c r="CC176" s="229"/>
      <c r="CD176" s="229"/>
      <c r="CE176" s="229"/>
      <c r="CF176" s="229"/>
      <c r="CG176" s="229"/>
      <c r="CH176" s="229"/>
      <c r="CI176" s="229"/>
      <c r="CJ176" s="229"/>
      <c r="CK176" s="229"/>
      <c r="CL176" s="229"/>
      <c r="CM176" s="229"/>
      <c r="CN176" s="229"/>
      <c r="CO176" s="229"/>
      <c r="CP176" s="229"/>
      <c r="CQ176" s="229"/>
      <c r="CR176" s="229"/>
      <c r="CS176" s="229"/>
      <c r="CT176" s="229"/>
      <c r="CU176" s="229"/>
      <c r="CV176" s="229"/>
      <c r="CW176" s="229"/>
      <c r="CX176" s="229"/>
      <c r="CY176" s="229"/>
      <c r="CZ176" s="229"/>
      <c r="DA176" s="229"/>
      <c r="DB176" s="229"/>
      <c r="DC176" s="229"/>
      <c r="DD176" s="229"/>
      <c r="DE176" s="229"/>
      <c r="DF176" s="229"/>
      <c r="DG176" s="229"/>
      <c r="DH176" s="229"/>
      <c r="DI176" s="229"/>
      <c r="DJ176" s="229"/>
      <c r="DK176" s="229"/>
      <c r="DL176" s="229"/>
      <c r="DM176" s="229"/>
      <c r="DN176" s="229"/>
      <c r="DO176" s="229"/>
      <c r="DP176" s="229"/>
      <c r="DQ176" s="229"/>
      <c r="DR176" s="229"/>
      <c r="DS176" s="229"/>
      <c r="DT176" s="229"/>
      <c r="DU176" s="229"/>
      <c r="DV176" s="229"/>
      <c r="DW176" s="229"/>
      <c r="DX176" s="229"/>
      <c r="DY176" s="229"/>
      <c r="DZ176" s="229"/>
      <c r="EA176" s="229"/>
      <c r="EB176" s="229"/>
      <c r="EC176" s="229"/>
      <c r="ED176" s="229"/>
      <c r="EE176" s="229"/>
      <c r="EF176" s="229"/>
      <c r="EG176" s="229"/>
      <c r="EH176" s="229"/>
      <c r="EI176" s="229"/>
      <c r="EJ176" s="229"/>
      <c r="EK176" s="229"/>
      <c r="EL176" s="229"/>
      <c r="EM176" s="229"/>
      <c r="EN176" s="229"/>
      <c r="EO176" s="229"/>
      <c r="EP176" s="229"/>
      <c r="EQ176" s="229"/>
      <c r="ER176" s="229"/>
      <c r="ES176" s="229"/>
      <c r="ET176" s="229"/>
      <c r="EU176" s="229"/>
      <c r="EV176" s="229"/>
      <c r="EW176" s="229"/>
      <c r="EX176" s="229"/>
      <c r="EY176" s="229"/>
      <c r="EZ176" s="229"/>
      <c r="FA176" s="229"/>
      <c r="FB176" s="229"/>
    </row>
    <row r="177" spans="4:158" hidden="1" x14ac:dyDescent="0.25">
      <c r="D177" s="229"/>
      <c r="E177" s="229"/>
      <c r="F177" s="229"/>
      <c r="G177" s="229"/>
      <c r="H177" s="229"/>
      <c r="I177" s="229"/>
      <c r="J177" s="229"/>
      <c r="K177" s="229"/>
      <c r="L177" s="229"/>
      <c r="M177" s="229"/>
      <c r="N177" s="229"/>
      <c r="O177" s="229"/>
      <c r="P177" s="229"/>
      <c r="Q177" s="229"/>
      <c r="R177" s="229"/>
      <c r="S177" s="229"/>
      <c r="T177" s="229"/>
      <c r="U177" s="229"/>
      <c r="V177" s="229"/>
      <c r="W177" s="229"/>
      <c r="X177" s="229"/>
      <c r="Y177" s="229"/>
      <c r="Z177" s="229"/>
      <c r="AA177" s="229"/>
      <c r="AB177" s="229"/>
      <c r="AC177" s="229"/>
      <c r="AD177" s="229"/>
      <c r="AE177" s="229"/>
      <c r="AF177" s="229"/>
      <c r="AG177" s="229"/>
      <c r="AH177" s="229"/>
      <c r="AI177" s="229"/>
      <c r="AJ177" s="229"/>
      <c r="AK177" s="229"/>
      <c r="AL177" s="229"/>
      <c r="AM177" s="229"/>
      <c r="AN177" s="229"/>
      <c r="AO177" s="229"/>
      <c r="AP177" s="229"/>
      <c r="AQ177" s="229"/>
      <c r="AR177" s="229"/>
      <c r="AS177" s="229"/>
      <c r="AT177" s="229"/>
      <c r="AU177" s="229"/>
      <c r="AV177" s="229"/>
      <c r="AW177" s="229"/>
      <c r="AX177" s="229"/>
      <c r="AY177" s="229"/>
      <c r="AZ177" s="229"/>
      <c r="BA177" s="229"/>
      <c r="BB177" s="229"/>
      <c r="BC177" s="229"/>
      <c r="BD177" s="229"/>
      <c r="BE177" s="229"/>
      <c r="BF177" s="229"/>
      <c r="BG177" s="229"/>
      <c r="BH177" s="229"/>
      <c r="BI177" s="229"/>
      <c r="BJ177" s="229"/>
      <c r="BK177" s="229"/>
      <c r="BL177" s="229"/>
      <c r="BM177" s="229"/>
      <c r="BN177" s="229"/>
      <c r="BO177" s="229"/>
      <c r="BP177" s="229"/>
      <c r="BQ177" s="229"/>
      <c r="BR177" s="229"/>
      <c r="BS177" s="229"/>
      <c r="BT177" s="229"/>
      <c r="BU177" s="229"/>
      <c r="BV177" s="229"/>
      <c r="BW177" s="229"/>
      <c r="BX177" s="229"/>
      <c r="BY177" s="229"/>
      <c r="BZ177" s="229"/>
      <c r="CA177" s="229"/>
      <c r="CB177" s="229"/>
      <c r="CC177" s="229"/>
      <c r="CD177" s="229"/>
      <c r="CE177" s="229"/>
      <c r="CF177" s="229"/>
      <c r="CG177" s="229"/>
      <c r="CH177" s="229"/>
      <c r="CI177" s="229"/>
      <c r="CJ177" s="229"/>
      <c r="CK177" s="229"/>
      <c r="CL177" s="229"/>
      <c r="CM177" s="229"/>
      <c r="CN177" s="229"/>
      <c r="CO177" s="229"/>
      <c r="CP177" s="229"/>
      <c r="CQ177" s="229"/>
      <c r="CR177" s="229"/>
      <c r="CS177" s="229"/>
      <c r="CT177" s="229"/>
      <c r="CU177" s="229"/>
      <c r="CV177" s="229"/>
      <c r="CW177" s="229"/>
      <c r="CX177" s="229"/>
      <c r="CY177" s="229"/>
      <c r="CZ177" s="229"/>
      <c r="DA177" s="229"/>
      <c r="DB177" s="229"/>
      <c r="DC177" s="229"/>
      <c r="DD177" s="229"/>
      <c r="DE177" s="229"/>
      <c r="DF177" s="229"/>
      <c r="DG177" s="229"/>
      <c r="DH177" s="229"/>
      <c r="DI177" s="229"/>
      <c r="DJ177" s="229"/>
      <c r="DK177" s="229"/>
      <c r="DL177" s="229"/>
      <c r="DM177" s="229"/>
      <c r="DN177" s="229"/>
      <c r="DO177" s="229"/>
      <c r="DP177" s="229"/>
      <c r="DQ177" s="229"/>
      <c r="DR177" s="229"/>
      <c r="DS177" s="229"/>
      <c r="DT177" s="229"/>
      <c r="DU177" s="229"/>
      <c r="DV177" s="229"/>
      <c r="DW177" s="229"/>
      <c r="DX177" s="229"/>
      <c r="DY177" s="229"/>
      <c r="DZ177" s="229"/>
      <c r="EA177" s="229"/>
      <c r="EB177" s="229"/>
      <c r="EC177" s="229"/>
      <c r="ED177" s="229"/>
      <c r="EE177" s="229"/>
      <c r="EF177" s="229"/>
      <c r="EG177" s="229"/>
      <c r="EH177" s="229"/>
      <c r="EI177" s="229"/>
      <c r="EJ177" s="229"/>
      <c r="EK177" s="229"/>
      <c r="EL177" s="229"/>
      <c r="EM177" s="229"/>
      <c r="EN177" s="229"/>
      <c r="EO177" s="229"/>
      <c r="EP177" s="229"/>
      <c r="EQ177" s="229"/>
      <c r="ER177" s="229"/>
      <c r="ES177" s="229"/>
      <c r="ET177" s="229"/>
      <c r="EU177" s="229"/>
      <c r="EV177" s="229"/>
      <c r="EW177" s="229"/>
      <c r="EX177" s="229"/>
      <c r="EY177" s="229"/>
      <c r="EZ177" s="229"/>
      <c r="FA177" s="229"/>
      <c r="FB177" s="229"/>
    </row>
    <row r="178" spans="4:158" hidden="1" x14ac:dyDescent="0.25">
      <c r="D178" s="229"/>
      <c r="E178" s="229"/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29"/>
      <c r="R178" s="229"/>
      <c r="S178" s="229"/>
      <c r="T178" s="229"/>
      <c r="U178" s="229"/>
      <c r="V178" s="229"/>
      <c r="W178" s="229"/>
      <c r="X178" s="229"/>
      <c r="Y178" s="229"/>
      <c r="Z178" s="229"/>
      <c r="AA178" s="229"/>
      <c r="AB178" s="229"/>
      <c r="AC178" s="229"/>
      <c r="AD178" s="229"/>
      <c r="AE178" s="229"/>
      <c r="AF178" s="229"/>
      <c r="AG178" s="229"/>
      <c r="AH178" s="229"/>
      <c r="AI178" s="229"/>
      <c r="AJ178" s="229"/>
      <c r="AK178" s="229"/>
      <c r="AL178" s="229"/>
      <c r="AM178" s="229"/>
      <c r="AN178" s="229"/>
      <c r="AO178" s="229"/>
      <c r="AP178" s="229"/>
      <c r="AQ178" s="229"/>
      <c r="AR178" s="229"/>
      <c r="AS178" s="229"/>
      <c r="AT178" s="229"/>
      <c r="AU178" s="229"/>
      <c r="AV178" s="229"/>
      <c r="AW178" s="229"/>
      <c r="AX178" s="229"/>
      <c r="AY178" s="229"/>
      <c r="AZ178" s="229"/>
      <c r="BA178" s="229"/>
      <c r="BB178" s="229"/>
      <c r="BC178" s="229"/>
      <c r="BD178" s="229"/>
      <c r="BE178" s="229"/>
      <c r="BF178" s="229"/>
      <c r="BG178" s="229"/>
      <c r="BH178" s="229"/>
      <c r="BI178" s="229"/>
      <c r="BJ178" s="229"/>
      <c r="BK178" s="229"/>
      <c r="BL178" s="229"/>
      <c r="BM178" s="229"/>
      <c r="BN178" s="229"/>
      <c r="BO178" s="229"/>
      <c r="BP178" s="229"/>
      <c r="BQ178" s="229"/>
      <c r="BR178" s="229"/>
      <c r="BS178" s="229"/>
      <c r="BT178" s="229"/>
      <c r="BU178" s="229"/>
      <c r="BV178" s="229"/>
      <c r="BW178" s="229"/>
      <c r="BX178" s="229"/>
      <c r="BY178" s="229"/>
      <c r="BZ178" s="229"/>
      <c r="CA178" s="229"/>
      <c r="CB178" s="229"/>
      <c r="CC178" s="229"/>
      <c r="CD178" s="229"/>
      <c r="CE178" s="229"/>
      <c r="CF178" s="229"/>
      <c r="CG178" s="229"/>
      <c r="CH178" s="229"/>
      <c r="CI178" s="229"/>
      <c r="CJ178" s="229"/>
      <c r="CK178" s="229"/>
      <c r="CL178" s="229"/>
      <c r="CM178" s="229"/>
      <c r="CN178" s="229"/>
      <c r="CO178" s="229"/>
      <c r="CP178" s="229"/>
      <c r="CQ178" s="229"/>
      <c r="CR178" s="229"/>
      <c r="CS178" s="229"/>
      <c r="CT178" s="229"/>
      <c r="CU178" s="229"/>
      <c r="CV178" s="229"/>
      <c r="CW178" s="229"/>
      <c r="CX178" s="229"/>
      <c r="CY178" s="229"/>
      <c r="CZ178" s="229"/>
      <c r="DA178" s="229"/>
      <c r="DB178" s="229"/>
      <c r="DC178" s="229"/>
      <c r="DD178" s="229"/>
      <c r="DE178" s="229"/>
      <c r="DF178" s="229"/>
      <c r="DG178" s="229"/>
      <c r="DH178" s="229"/>
      <c r="DI178" s="229"/>
      <c r="DJ178" s="229"/>
      <c r="DK178" s="229"/>
      <c r="DL178" s="229"/>
      <c r="DM178" s="229"/>
      <c r="DN178" s="229"/>
      <c r="DO178" s="229"/>
      <c r="DP178" s="229"/>
      <c r="DQ178" s="229"/>
      <c r="DR178" s="229"/>
      <c r="DS178" s="229"/>
      <c r="DT178" s="229"/>
      <c r="DU178" s="229"/>
      <c r="DV178" s="229"/>
      <c r="DW178" s="229"/>
      <c r="DX178" s="229"/>
      <c r="DY178" s="229"/>
      <c r="DZ178" s="229"/>
      <c r="EA178" s="229"/>
      <c r="EB178" s="229"/>
      <c r="EC178" s="229"/>
      <c r="ED178" s="229"/>
      <c r="EE178" s="229"/>
      <c r="EF178" s="229"/>
      <c r="EG178" s="229"/>
      <c r="EH178" s="229"/>
      <c r="EI178" s="229"/>
      <c r="EJ178" s="229"/>
      <c r="EK178" s="229"/>
      <c r="EL178" s="229"/>
      <c r="EM178" s="229"/>
      <c r="EN178" s="229"/>
      <c r="EO178" s="229"/>
      <c r="EP178" s="229"/>
      <c r="EQ178" s="229"/>
      <c r="ER178" s="229"/>
      <c r="ES178" s="229"/>
      <c r="ET178" s="229"/>
      <c r="EU178" s="229"/>
      <c r="EV178" s="229"/>
      <c r="EW178" s="229"/>
      <c r="EX178" s="229"/>
      <c r="EY178" s="229"/>
      <c r="EZ178" s="229"/>
      <c r="FA178" s="229"/>
      <c r="FB178" s="229"/>
    </row>
    <row r="179" spans="4:158" hidden="1" x14ac:dyDescent="0.25">
      <c r="D179" s="229"/>
      <c r="E179" s="229"/>
      <c r="F179" s="229"/>
      <c r="G179" s="229"/>
      <c r="H179" s="229"/>
      <c r="I179" s="229"/>
      <c r="J179" s="229"/>
      <c r="K179" s="229"/>
      <c r="L179" s="229"/>
      <c r="M179" s="229"/>
      <c r="N179" s="229"/>
      <c r="O179" s="229"/>
      <c r="P179" s="229"/>
      <c r="Q179" s="229"/>
      <c r="R179" s="229"/>
      <c r="S179" s="229"/>
      <c r="T179" s="229"/>
      <c r="U179" s="229"/>
      <c r="V179" s="229"/>
      <c r="W179" s="229"/>
      <c r="X179" s="229"/>
      <c r="Y179" s="229"/>
      <c r="Z179" s="229"/>
      <c r="AA179" s="229"/>
      <c r="AB179" s="229"/>
      <c r="AC179" s="229"/>
      <c r="AD179" s="229"/>
      <c r="AE179" s="229"/>
      <c r="AF179" s="229"/>
      <c r="AG179" s="229"/>
      <c r="AH179" s="229"/>
      <c r="AI179" s="229"/>
      <c r="AJ179" s="229"/>
      <c r="AK179" s="229"/>
      <c r="AL179" s="229"/>
      <c r="AM179" s="229"/>
      <c r="AN179" s="229"/>
      <c r="AO179" s="229"/>
      <c r="AP179" s="229"/>
      <c r="AQ179" s="229"/>
      <c r="AR179" s="229"/>
      <c r="AS179" s="229"/>
      <c r="AT179" s="229"/>
      <c r="AU179" s="229"/>
      <c r="AV179" s="229"/>
      <c r="AW179" s="229"/>
      <c r="AX179" s="229"/>
      <c r="AY179" s="229"/>
      <c r="AZ179" s="229"/>
      <c r="BA179" s="229"/>
      <c r="BB179" s="229"/>
      <c r="BC179" s="229"/>
      <c r="BD179" s="229"/>
      <c r="BE179" s="229"/>
      <c r="BF179" s="229"/>
      <c r="BG179" s="229"/>
      <c r="BH179" s="229"/>
      <c r="BI179" s="229"/>
      <c r="BJ179" s="229"/>
      <c r="BK179" s="229"/>
      <c r="BL179" s="229"/>
      <c r="BM179" s="229"/>
      <c r="BN179" s="229"/>
      <c r="BO179" s="229"/>
      <c r="BP179" s="229"/>
      <c r="BQ179" s="229"/>
      <c r="BR179" s="229"/>
      <c r="BS179" s="229"/>
      <c r="BT179" s="229"/>
      <c r="BU179" s="229"/>
      <c r="BV179" s="229"/>
      <c r="BW179" s="229"/>
      <c r="BX179" s="229"/>
      <c r="BY179" s="229"/>
      <c r="BZ179" s="229"/>
      <c r="CA179" s="229"/>
      <c r="CB179" s="229"/>
      <c r="CC179" s="229"/>
      <c r="CD179" s="229"/>
      <c r="CE179" s="229"/>
      <c r="CF179" s="229"/>
      <c r="CG179" s="229"/>
      <c r="CH179" s="229"/>
      <c r="CI179" s="229"/>
      <c r="CJ179" s="229"/>
      <c r="CK179" s="229"/>
      <c r="CL179" s="229"/>
      <c r="CM179" s="229"/>
      <c r="CN179" s="229"/>
      <c r="CO179" s="229"/>
      <c r="CP179" s="229"/>
      <c r="CQ179" s="229"/>
      <c r="CR179" s="229"/>
      <c r="CS179" s="229"/>
      <c r="CT179" s="229"/>
      <c r="CU179" s="229"/>
      <c r="CV179" s="229"/>
      <c r="CW179" s="229"/>
      <c r="CX179" s="229"/>
      <c r="CY179" s="229"/>
      <c r="CZ179" s="229"/>
      <c r="DA179" s="229"/>
      <c r="DB179" s="229"/>
      <c r="DC179" s="229"/>
      <c r="DD179" s="229"/>
      <c r="DE179" s="229"/>
      <c r="DF179" s="229"/>
      <c r="DG179" s="229"/>
      <c r="DH179" s="229"/>
      <c r="DI179" s="229"/>
      <c r="DJ179" s="229"/>
      <c r="DK179" s="229"/>
      <c r="DL179" s="229"/>
      <c r="DM179" s="229"/>
      <c r="DN179" s="229"/>
      <c r="DO179" s="229"/>
      <c r="DP179" s="229"/>
      <c r="DQ179" s="229"/>
      <c r="DR179" s="229"/>
      <c r="DS179" s="229"/>
      <c r="DT179" s="229"/>
      <c r="DU179" s="229"/>
      <c r="DV179" s="229"/>
      <c r="DW179" s="229"/>
      <c r="DX179" s="229"/>
      <c r="DY179" s="229"/>
      <c r="DZ179" s="229"/>
      <c r="EA179" s="229"/>
      <c r="EB179" s="229"/>
      <c r="EC179" s="229"/>
      <c r="ED179" s="229"/>
      <c r="EE179" s="229"/>
      <c r="EF179" s="229"/>
      <c r="EG179" s="229"/>
      <c r="EH179" s="229"/>
      <c r="EI179" s="229"/>
      <c r="EJ179" s="229"/>
      <c r="EK179" s="229"/>
      <c r="EL179" s="229"/>
      <c r="EM179" s="229"/>
      <c r="EN179" s="229"/>
      <c r="EO179" s="229"/>
      <c r="EP179" s="229"/>
      <c r="EQ179" s="229"/>
      <c r="ER179" s="229"/>
      <c r="ES179" s="229"/>
      <c r="ET179" s="229"/>
      <c r="EU179" s="229"/>
      <c r="EV179" s="229"/>
      <c r="EW179" s="229"/>
      <c r="EX179" s="229"/>
      <c r="EY179" s="229"/>
      <c r="EZ179" s="229"/>
      <c r="FA179" s="229"/>
      <c r="FB179" s="229"/>
    </row>
    <row r="180" spans="4:158" hidden="1" x14ac:dyDescent="0.25">
      <c r="D180" s="229"/>
      <c r="E180" s="229"/>
      <c r="F180" s="229"/>
      <c r="G180" s="229"/>
      <c r="H180" s="229"/>
      <c r="I180" s="229"/>
      <c r="J180" s="229"/>
      <c r="K180" s="229"/>
      <c r="L180" s="229"/>
      <c r="M180" s="229"/>
      <c r="N180" s="229"/>
      <c r="O180" s="229"/>
      <c r="P180" s="229"/>
      <c r="Q180" s="229"/>
      <c r="R180" s="229"/>
      <c r="S180" s="229"/>
      <c r="T180" s="229"/>
      <c r="U180" s="229"/>
      <c r="V180" s="229"/>
      <c r="W180" s="229"/>
      <c r="X180" s="229"/>
      <c r="Y180" s="229"/>
      <c r="Z180" s="229"/>
      <c r="AA180" s="229"/>
      <c r="AB180" s="229"/>
      <c r="AC180" s="229"/>
      <c r="AD180" s="229"/>
      <c r="AE180" s="229"/>
      <c r="AF180" s="229"/>
      <c r="AG180" s="229"/>
      <c r="AH180" s="229"/>
      <c r="AI180" s="229"/>
      <c r="AJ180" s="229"/>
      <c r="AK180" s="229"/>
      <c r="AL180" s="229"/>
      <c r="AM180" s="229"/>
      <c r="AN180" s="229"/>
      <c r="AO180" s="229"/>
      <c r="AP180" s="229"/>
      <c r="AQ180" s="229"/>
      <c r="AR180" s="229"/>
      <c r="AS180" s="229"/>
      <c r="AT180" s="229"/>
      <c r="AU180" s="229"/>
      <c r="AV180" s="229"/>
      <c r="AW180" s="229"/>
      <c r="AX180" s="229"/>
      <c r="AY180" s="229"/>
      <c r="AZ180" s="229"/>
      <c r="BA180" s="229"/>
      <c r="BB180" s="229"/>
      <c r="BC180" s="229"/>
      <c r="BD180" s="229"/>
      <c r="BE180" s="229"/>
      <c r="BF180" s="229"/>
      <c r="BG180" s="229"/>
      <c r="BH180" s="229"/>
      <c r="BI180" s="229"/>
      <c r="BJ180" s="229"/>
      <c r="BK180" s="229"/>
      <c r="BL180" s="229"/>
      <c r="BM180" s="229"/>
      <c r="BN180" s="229"/>
      <c r="BO180" s="229"/>
      <c r="BP180" s="229"/>
      <c r="BQ180" s="229"/>
      <c r="BR180" s="229"/>
      <c r="BS180" s="229"/>
      <c r="BT180" s="229"/>
      <c r="BU180" s="229"/>
      <c r="BV180" s="229"/>
      <c r="BW180" s="229"/>
      <c r="BX180" s="229"/>
      <c r="BY180" s="229"/>
      <c r="BZ180" s="229"/>
      <c r="CA180" s="229"/>
      <c r="CB180" s="229"/>
      <c r="CC180" s="229"/>
      <c r="CD180" s="229"/>
      <c r="CE180" s="229"/>
      <c r="CF180" s="229"/>
      <c r="CG180" s="229"/>
      <c r="CH180" s="229"/>
      <c r="CI180" s="229"/>
      <c r="CJ180" s="229"/>
      <c r="CK180" s="229"/>
      <c r="CL180" s="229"/>
      <c r="CM180" s="229"/>
      <c r="CN180" s="229"/>
      <c r="CO180" s="229"/>
      <c r="CP180" s="229"/>
      <c r="CQ180" s="229"/>
      <c r="CR180" s="229"/>
      <c r="CS180" s="229"/>
      <c r="CT180" s="229"/>
      <c r="CU180" s="229"/>
      <c r="CV180" s="229"/>
      <c r="CW180" s="229"/>
      <c r="CX180" s="229"/>
      <c r="CY180" s="229"/>
      <c r="CZ180" s="229"/>
      <c r="DA180" s="229"/>
      <c r="DB180" s="229"/>
      <c r="DC180" s="229"/>
      <c r="DD180" s="229"/>
      <c r="DE180" s="229"/>
      <c r="DF180" s="229"/>
      <c r="DG180" s="229"/>
      <c r="DH180" s="229"/>
      <c r="DI180" s="229"/>
      <c r="DJ180" s="229"/>
      <c r="DK180" s="229"/>
      <c r="DL180" s="229"/>
      <c r="DM180" s="229"/>
      <c r="DN180" s="229"/>
      <c r="DO180" s="229"/>
      <c r="DP180" s="229"/>
      <c r="DQ180" s="229"/>
      <c r="DR180" s="229"/>
      <c r="DS180" s="229"/>
      <c r="DT180" s="229"/>
      <c r="DU180" s="229"/>
      <c r="DV180" s="229"/>
      <c r="DW180" s="229"/>
      <c r="DX180" s="229"/>
      <c r="DY180" s="229"/>
      <c r="DZ180" s="229"/>
      <c r="EA180" s="229"/>
      <c r="EB180" s="229"/>
      <c r="EC180" s="229"/>
      <c r="ED180" s="229"/>
      <c r="EE180" s="229"/>
      <c r="EF180" s="229"/>
      <c r="EG180" s="229"/>
      <c r="EH180" s="229"/>
      <c r="EI180" s="229"/>
      <c r="EJ180" s="229"/>
      <c r="EK180" s="229"/>
      <c r="EL180" s="229"/>
      <c r="EM180" s="229"/>
      <c r="EN180" s="229"/>
      <c r="EO180" s="229"/>
      <c r="EP180" s="229"/>
      <c r="EQ180" s="229"/>
      <c r="ER180" s="229"/>
      <c r="ES180" s="229"/>
      <c r="ET180" s="229"/>
      <c r="EU180" s="229"/>
      <c r="EV180" s="229"/>
      <c r="EW180" s="229"/>
      <c r="EX180" s="229"/>
      <c r="EY180" s="229"/>
      <c r="EZ180" s="229"/>
      <c r="FA180" s="229"/>
      <c r="FB180" s="229"/>
    </row>
    <row r="181" spans="4:158" hidden="1" x14ac:dyDescent="0.25">
      <c r="D181" s="229"/>
      <c r="E181" s="229"/>
      <c r="F181" s="229"/>
      <c r="G181" s="229"/>
      <c r="H181" s="229"/>
      <c r="I181" s="229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29"/>
      <c r="Y181" s="229"/>
      <c r="Z181" s="229"/>
      <c r="AA181" s="229"/>
      <c r="AB181" s="229"/>
      <c r="AC181" s="229"/>
      <c r="AD181" s="229"/>
      <c r="AE181" s="229"/>
      <c r="AF181" s="229"/>
      <c r="AG181" s="229"/>
      <c r="AH181" s="229"/>
      <c r="AI181" s="229"/>
      <c r="AJ181" s="229"/>
      <c r="AK181" s="229"/>
      <c r="AL181" s="229"/>
      <c r="AM181" s="229"/>
      <c r="AN181" s="229"/>
      <c r="AO181" s="229"/>
      <c r="AP181" s="229"/>
      <c r="AQ181" s="229"/>
      <c r="AR181" s="229"/>
      <c r="AS181" s="229"/>
      <c r="AT181" s="229"/>
      <c r="AU181" s="229"/>
      <c r="AV181" s="229"/>
      <c r="AW181" s="229"/>
      <c r="AX181" s="229"/>
      <c r="AY181" s="229"/>
      <c r="AZ181" s="229"/>
      <c r="BA181" s="229"/>
      <c r="BB181" s="229"/>
      <c r="BC181" s="229"/>
      <c r="BD181" s="229"/>
      <c r="BE181" s="229"/>
      <c r="BF181" s="229"/>
      <c r="BG181" s="229"/>
      <c r="BH181" s="229"/>
      <c r="BI181" s="229"/>
      <c r="BJ181" s="229"/>
      <c r="BK181" s="229"/>
      <c r="BL181" s="229"/>
      <c r="BM181" s="229"/>
      <c r="BN181" s="229"/>
      <c r="BO181" s="229"/>
      <c r="BP181" s="229"/>
      <c r="BQ181" s="229"/>
      <c r="BR181" s="229"/>
      <c r="BS181" s="229"/>
      <c r="BT181" s="229"/>
      <c r="BU181" s="229"/>
      <c r="BV181" s="229"/>
      <c r="BW181" s="229"/>
      <c r="BX181" s="229"/>
      <c r="BY181" s="229"/>
      <c r="BZ181" s="229"/>
      <c r="CA181" s="229"/>
      <c r="CB181" s="229"/>
      <c r="CC181" s="229"/>
      <c r="CD181" s="229"/>
      <c r="CE181" s="229"/>
      <c r="CF181" s="229"/>
      <c r="CG181" s="229"/>
      <c r="CH181" s="229"/>
      <c r="CI181" s="229"/>
      <c r="CJ181" s="229"/>
      <c r="CK181" s="229"/>
      <c r="CL181" s="229"/>
      <c r="CM181" s="229"/>
      <c r="CN181" s="229"/>
      <c r="CO181" s="229"/>
      <c r="CP181" s="229"/>
      <c r="CQ181" s="229"/>
      <c r="CR181" s="229"/>
      <c r="CS181" s="229"/>
      <c r="CT181" s="229"/>
      <c r="CU181" s="229"/>
      <c r="CV181" s="229"/>
      <c r="CW181" s="229"/>
      <c r="CX181" s="229"/>
      <c r="CY181" s="229"/>
      <c r="CZ181" s="229"/>
      <c r="DA181" s="229"/>
      <c r="DB181" s="229"/>
      <c r="DC181" s="229"/>
      <c r="DD181" s="229"/>
      <c r="DE181" s="229"/>
      <c r="DF181" s="229"/>
      <c r="DG181" s="229"/>
      <c r="DH181" s="229"/>
      <c r="DI181" s="229"/>
      <c r="DJ181" s="229"/>
      <c r="DK181" s="229"/>
      <c r="DL181" s="229"/>
      <c r="DM181" s="229"/>
      <c r="DN181" s="229"/>
      <c r="DO181" s="229"/>
      <c r="DP181" s="229"/>
      <c r="DQ181" s="229"/>
      <c r="DR181" s="229"/>
      <c r="DS181" s="229"/>
      <c r="DT181" s="229"/>
      <c r="DU181" s="229"/>
      <c r="DV181" s="229"/>
      <c r="DW181" s="229"/>
      <c r="DX181" s="229"/>
      <c r="DY181" s="229"/>
      <c r="DZ181" s="229"/>
      <c r="EA181" s="229"/>
      <c r="EB181" s="229"/>
      <c r="EC181" s="229"/>
      <c r="ED181" s="229"/>
      <c r="EE181" s="229"/>
      <c r="EF181" s="229"/>
      <c r="EG181" s="229"/>
      <c r="EH181" s="229"/>
      <c r="EI181" s="229"/>
      <c r="EJ181" s="229"/>
      <c r="EK181" s="229"/>
      <c r="EL181" s="229"/>
      <c r="EM181" s="229"/>
      <c r="EN181" s="229"/>
      <c r="EO181" s="229"/>
      <c r="EP181" s="229"/>
      <c r="EQ181" s="229"/>
      <c r="ER181" s="229"/>
      <c r="ES181" s="229"/>
      <c r="ET181" s="229"/>
      <c r="EU181" s="229"/>
      <c r="EV181" s="229"/>
      <c r="EW181" s="229"/>
      <c r="EX181" s="229"/>
      <c r="EY181" s="229"/>
      <c r="EZ181" s="229"/>
      <c r="FA181" s="229"/>
      <c r="FB181" s="229"/>
    </row>
    <row r="182" spans="4:158" hidden="1" x14ac:dyDescent="0.25">
      <c r="D182" s="229"/>
      <c r="E182" s="229"/>
      <c r="F182" s="229"/>
      <c r="G182" s="229"/>
      <c r="H182" s="229"/>
      <c r="I182" s="229"/>
      <c r="J182" s="229"/>
      <c r="K182" s="229"/>
      <c r="L182" s="229"/>
      <c r="M182" s="229"/>
      <c r="N182" s="229"/>
      <c r="O182" s="229"/>
      <c r="P182" s="229"/>
      <c r="Q182" s="229"/>
      <c r="R182" s="229"/>
      <c r="S182" s="229"/>
      <c r="T182" s="229"/>
      <c r="U182" s="229"/>
      <c r="V182" s="229"/>
      <c r="W182" s="229"/>
      <c r="X182" s="229"/>
      <c r="Y182" s="229"/>
      <c r="Z182" s="229"/>
      <c r="AA182" s="229"/>
      <c r="AB182" s="229"/>
      <c r="AC182" s="229"/>
      <c r="AD182" s="229"/>
      <c r="AE182" s="229"/>
      <c r="AF182" s="229"/>
      <c r="AG182" s="229"/>
      <c r="AH182" s="229"/>
      <c r="AI182" s="229"/>
      <c r="AJ182" s="229"/>
      <c r="AK182" s="229"/>
      <c r="AL182" s="229"/>
      <c r="AM182" s="229"/>
      <c r="AN182" s="229"/>
      <c r="AO182" s="229"/>
      <c r="AP182" s="229"/>
      <c r="AQ182" s="229"/>
      <c r="AR182" s="229"/>
      <c r="AS182" s="229"/>
      <c r="AT182" s="229"/>
      <c r="AU182" s="229"/>
      <c r="AV182" s="229"/>
      <c r="AW182" s="229"/>
      <c r="AX182" s="229"/>
      <c r="AY182" s="229"/>
      <c r="AZ182" s="229"/>
      <c r="BA182" s="229"/>
      <c r="BB182" s="229"/>
      <c r="BC182" s="229"/>
      <c r="BD182" s="229"/>
      <c r="BE182" s="229"/>
      <c r="BF182" s="229"/>
      <c r="BG182" s="229"/>
      <c r="BH182" s="229"/>
      <c r="BI182" s="229"/>
      <c r="BJ182" s="229"/>
      <c r="BK182" s="229"/>
      <c r="BL182" s="229"/>
      <c r="BM182" s="229"/>
      <c r="BN182" s="229"/>
      <c r="BO182" s="229"/>
      <c r="BP182" s="229"/>
      <c r="BQ182" s="229"/>
      <c r="BR182" s="229"/>
      <c r="BS182" s="229"/>
      <c r="BT182" s="229"/>
      <c r="BU182" s="229"/>
      <c r="BV182" s="229"/>
      <c r="BW182" s="229"/>
      <c r="BX182" s="229"/>
      <c r="BY182" s="229"/>
      <c r="BZ182" s="229"/>
      <c r="CA182" s="229"/>
      <c r="CB182" s="229"/>
      <c r="CC182" s="229"/>
      <c r="CD182" s="229"/>
      <c r="CE182" s="229"/>
      <c r="CF182" s="229"/>
      <c r="CG182" s="229"/>
      <c r="CH182" s="229"/>
      <c r="CI182" s="229"/>
      <c r="CJ182" s="229"/>
      <c r="CK182" s="229"/>
      <c r="CL182" s="229"/>
      <c r="CM182" s="229"/>
      <c r="CN182" s="229"/>
      <c r="CO182" s="229"/>
      <c r="CP182" s="229"/>
      <c r="CQ182" s="229"/>
      <c r="CR182" s="229"/>
      <c r="CS182" s="229"/>
      <c r="CT182" s="229"/>
      <c r="CU182" s="229"/>
      <c r="CV182" s="229"/>
      <c r="CW182" s="229"/>
      <c r="CX182" s="229"/>
      <c r="CY182" s="229"/>
      <c r="CZ182" s="229"/>
      <c r="DA182" s="229"/>
      <c r="DB182" s="229"/>
      <c r="DC182" s="229"/>
      <c r="DD182" s="229"/>
      <c r="DE182" s="229"/>
      <c r="DF182" s="229"/>
      <c r="DG182" s="229"/>
      <c r="DH182" s="229"/>
      <c r="DI182" s="229"/>
      <c r="DJ182" s="229"/>
      <c r="DK182" s="229"/>
      <c r="DL182" s="229"/>
      <c r="DM182" s="229"/>
      <c r="DN182" s="229"/>
      <c r="DO182" s="229"/>
      <c r="DP182" s="229"/>
      <c r="DQ182" s="229"/>
      <c r="DR182" s="229"/>
      <c r="DS182" s="229"/>
      <c r="DT182" s="229"/>
      <c r="DU182" s="229"/>
      <c r="DV182" s="229"/>
      <c r="DW182" s="229"/>
      <c r="DX182" s="229"/>
      <c r="DY182" s="229"/>
      <c r="DZ182" s="229"/>
      <c r="EA182" s="229"/>
      <c r="EB182" s="229"/>
      <c r="EC182" s="229"/>
      <c r="ED182" s="229"/>
      <c r="EE182" s="229"/>
      <c r="EF182" s="229"/>
      <c r="EG182" s="229"/>
      <c r="EH182" s="229"/>
      <c r="EI182" s="229"/>
      <c r="EJ182" s="229"/>
      <c r="EK182" s="229"/>
      <c r="EL182" s="229"/>
      <c r="EM182" s="229"/>
      <c r="EN182" s="229"/>
      <c r="EO182" s="229"/>
      <c r="EP182" s="229"/>
      <c r="EQ182" s="229"/>
      <c r="ER182" s="229"/>
      <c r="ES182" s="229"/>
      <c r="ET182" s="229"/>
      <c r="EU182" s="229"/>
      <c r="EV182" s="229"/>
      <c r="EW182" s="229"/>
      <c r="EX182" s="229"/>
      <c r="EY182" s="229"/>
      <c r="EZ182" s="229"/>
      <c r="FA182" s="229"/>
      <c r="FB182" s="229"/>
    </row>
    <row r="183" spans="4:158" hidden="1" x14ac:dyDescent="0.25">
      <c r="D183" s="229"/>
      <c r="E183" s="229"/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  <c r="Q183" s="229"/>
      <c r="R183" s="229"/>
      <c r="S183" s="229"/>
      <c r="T183" s="229"/>
      <c r="U183" s="229"/>
      <c r="V183" s="229"/>
      <c r="W183" s="229"/>
      <c r="X183" s="229"/>
      <c r="Y183" s="229"/>
      <c r="Z183" s="229"/>
      <c r="AA183" s="229"/>
      <c r="AB183" s="229"/>
      <c r="AC183" s="229"/>
      <c r="AD183" s="229"/>
      <c r="AE183" s="229"/>
      <c r="AF183" s="229"/>
      <c r="AG183" s="229"/>
      <c r="AH183" s="229"/>
      <c r="AI183" s="229"/>
      <c r="AJ183" s="229"/>
      <c r="AK183" s="229"/>
      <c r="AL183" s="229"/>
      <c r="AM183" s="229"/>
      <c r="AN183" s="229"/>
      <c r="AO183" s="229"/>
      <c r="AP183" s="229"/>
      <c r="AQ183" s="229"/>
      <c r="AR183" s="229"/>
      <c r="AS183" s="229"/>
      <c r="AT183" s="229"/>
      <c r="AU183" s="229"/>
      <c r="AV183" s="229"/>
      <c r="AW183" s="229"/>
      <c r="AX183" s="229"/>
      <c r="AY183" s="229"/>
      <c r="AZ183" s="229"/>
      <c r="BA183" s="229"/>
      <c r="BB183" s="229"/>
      <c r="BC183" s="229"/>
      <c r="BD183" s="229"/>
      <c r="BE183" s="229"/>
      <c r="BF183" s="229"/>
      <c r="BG183" s="229"/>
      <c r="BH183" s="229"/>
      <c r="BI183" s="229"/>
      <c r="BJ183" s="229"/>
      <c r="BK183" s="229"/>
      <c r="BL183" s="229"/>
      <c r="BM183" s="229"/>
      <c r="BN183" s="229"/>
      <c r="BO183" s="229"/>
      <c r="BP183" s="229"/>
      <c r="BQ183" s="229"/>
      <c r="BR183" s="229"/>
      <c r="BS183" s="229"/>
      <c r="BT183" s="229"/>
      <c r="BU183" s="229"/>
      <c r="BV183" s="229"/>
      <c r="BW183" s="229"/>
      <c r="BX183" s="229"/>
      <c r="BY183" s="229"/>
      <c r="BZ183" s="229"/>
      <c r="CA183" s="229"/>
      <c r="CB183" s="229"/>
      <c r="CC183" s="229"/>
      <c r="CD183" s="229"/>
      <c r="CE183" s="229"/>
      <c r="CF183" s="229"/>
      <c r="CG183" s="229"/>
      <c r="CH183" s="229"/>
      <c r="CI183" s="229"/>
      <c r="CJ183" s="229"/>
      <c r="CK183" s="229"/>
      <c r="CL183" s="229"/>
      <c r="CM183" s="229"/>
      <c r="CN183" s="229"/>
      <c r="CO183" s="229"/>
      <c r="CP183" s="229"/>
      <c r="CQ183" s="229"/>
      <c r="CR183" s="229"/>
      <c r="CS183" s="229"/>
      <c r="CT183" s="229"/>
      <c r="CU183" s="229"/>
      <c r="CV183" s="229"/>
      <c r="CW183" s="229"/>
      <c r="CX183" s="229"/>
      <c r="CY183" s="229"/>
      <c r="CZ183" s="229"/>
      <c r="DA183" s="229"/>
      <c r="DB183" s="229"/>
      <c r="DC183" s="229"/>
      <c r="DD183" s="229"/>
      <c r="DE183" s="229"/>
      <c r="DF183" s="229"/>
      <c r="DG183" s="229"/>
      <c r="DH183" s="229"/>
      <c r="DI183" s="229"/>
      <c r="DJ183" s="229"/>
      <c r="DK183" s="229"/>
      <c r="DL183" s="229"/>
      <c r="DM183" s="229"/>
      <c r="DN183" s="229"/>
      <c r="DO183" s="229"/>
      <c r="DP183" s="229"/>
      <c r="DQ183" s="229"/>
      <c r="DR183" s="229"/>
      <c r="DS183" s="229"/>
      <c r="DT183" s="229"/>
      <c r="DU183" s="229"/>
      <c r="DV183" s="229"/>
      <c r="DW183" s="229"/>
      <c r="DX183" s="229"/>
      <c r="DY183" s="229"/>
      <c r="DZ183" s="229"/>
      <c r="EA183" s="229"/>
      <c r="EB183" s="229"/>
      <c r="EC183" s="229"/>
      <c r="ED183" s="229"/>
      <c r="EE183" s="229"/>
      <c r="EF183" s="229"/>
      <c r="EG183" s="229"/>
      <c r="EH183" s="229"/>
      <c r="EI183" s="229"/>
      <c r="EJ183" s="229"/>
      <c r="EK183" s="229"/>
      <c r="EL183" s="229"/>
      <c r="EM183" s="229"/>
      <c r="EN183" s="229"/>
      <c r="EO183" s="229"/>
      <c r="EP183" s="229"/>
      <c r="EQ183" s="229"/>
      <c r="ER183" s="229"/>
      <c r="ES183" s="229"/>
      <c r="ET183" s="229"/>
      <c r="EU183" s="229"/>
      <c r="EV183" s="229"/>
      <c r="EW183" s="229"/>
      <c r="EX183" s="229"/>
      <c r="EY183" s="229"/>
      <c r="EZ183" s="229"/>
      <c r="FA183" s="229"/>
      <c r="FB183" s="229"/>
    </row>
    <row r="184" spans="4:158" hidden="1" x14ac:dyDescent="0.25">
      <c r="D184" s="229"/>
      <c r="E184" s="229"/>
      <c r="F184" s="229"/>
      <c r="G184" s="229"/>
      <c r="H184" s="229"/>
      <c r="I184" s="229"/>
      <c r="J184" s="229"/>
      <c r="K184" s="229"/>
      <c r="L184" s="229"/>
      <c r="M184" s="229"/>
      <c r="N184" s="229"/>
      <c r="O184" s="229"/>
      <c r="P184" s="229"/>
      <c r="Q184" s="229"/>
      <c r="R184" s="229"/>
      <c r="S184" s="229"/>
      <c r="T184" s="229"/>
      <c r="U184" s="229"/>
      <c r="V184" s="229"/>
      <c r="W184" s="229"/>
      <c r="X184" s="229"/>
      <c r="Y184" s="229"/>
      <c r="Z184" s="229"/>
      <c r="AA184" s="229"/>
      <c r="AB184" s="229"/>
      <c r="AC184" s="229"/>
      <c r="AD184" s="229"/>
      <c r="AE184" s="229"/>
      <c r="AF184" s="229"/>
      <c r="AG184" s="229"/>
      <c r="AH184" s="229"/>
      <c r="AI184" s="229"/>
      <c r="AJ184" s="229"/>
      <c r="AK184" s="229"/>
      <c r="AL184" s="229"/>
      <c r="AM184" s="229"/>
      <c r="AN184" s="229"/>
      <c r="AO184" s="229"/>
      <c r="AP184" s="229"/>
      <c r="AQ184" s="229"/>
      <c r="AR184" s="229"/>
      <c r="AS184" s="229"/>
      <c r="AT184" s="229"/>
      <c r="AU184" s="229"/>
      <c r="AV184" s="229"/>
      <c r="AW184" s="229"/>
      <c r="AX184" s="229"/>
      <c r="AY184" s="229"/>
      <c r="AZ184" s="229"/>
      <c r="BA184" s="229"/>
      <c r="BB184" s="229"/>
      <c r="BC184" s="229"/>
      <c r="BD184" s="229"/>
      <c r="BE184" s="229"/>
      <c r="BF184" s="229"/>
      <c r="BG184" s="229"/>
      <c r="BH184" s="229"/>
      <c r="BI184" s="229"/>
      <c r="BJ184" s="229"/>
      <c r="BK184" s="229"/>
      <c r="BL184" s="229"/>
      <c r="BM184" s="229"/>
      <c r="BN184" s="229"/>
      <c r="BO184" s="229"/>
      <c r="BP184" s="229"/>
      <c r="BQ184" s="229"/>
      <c r="BR184" s="229"/>
      <c r="BS184" s="229"/>
      <c r="BT184" s="229"/>
      <c r="BU184" s="229"/>
      <c r="BV184" s="229"/>
      <c r="BW184" s="229"/>
      <c r="BX184" s="229"/>
      <c r="BY184" s="229"/>
      <c r="BZ184" s="229"/>
      <c r="CA184" s="229"/>
      <c r="CB184" s="229"/>
      <c r="CC184" s="229"/>
      <c r="CD184" s="229"/>
      <c r="CE184" s="229"/>
      <c r="CF184" s="229"/>
      <c r="CG184" s="229"/>
      <c r="CH184" s="229"/>
      <c r="CI184" s="229"/>
      <c r="CJ184" s="229"/>
      <c r="CK184" s="229"/>
      <c r="CL184" s="229"/>
      <c r="CM184" s="229"/>
      <c r="CN184" s="229"/>
      <c r="CO184" s="229"/>
      <c r="CP184" s="229"/>
      <c r="CQ184" s="229"/>
      <c r="CR184" s="229"/>
      <c r="CS184" s="229"/>
      <c r="CT184" s="229"/>
      <c r="CU184" s="229"/>
      <c r="CV184" s="229"/>
      <c r="CW184" s="229"/>
      <c r="CX184" s="229"/>
      <c r="CY184" s="229"/>
      <c r="CZ184" s="229"/>
      <c r="DA184" s="229"/>
      <c r="DB184" s="229"/>
      <c r="DC184" s="229"/>
      <c r="DD184" s="229"/>
      <c r="DE184" s="229"/>
      <c r="DF184" s="229"/>
      <c r="DG184" s="229"/>
      <c r="DH184" s="229"/>
      <c r="DI184" s="229"/>
      <c r="DJ184" s="229"/>
      <c r="DK184" s="229"/>
      <c r="DL184" s="229"/>
      <c r="DM184" s="229"/>
      <c r="DN184" s="229"/>
      <c r="DO184" s="229"/>
      <c r="DP184" s="229"/>
      <c r="DQ184" s="229"/>
      <c r="DR184" s="229"/>
      <c r="DS184" s="229"/>
      <c r="DT184" s="229"/>
      <c r="DU184" s="229"/>
      <c r="DV184" s="229"/>
      <c r="DW184" s="229"/>
      <c r="DX184" s="229"/>
      <c r="DY184" s="229"/>
      <c r="DZ184" s="229"/>
      <c r="EA184" s="229"/>
      <c r="EB184" s="229"/>
      <c r="EC184" s="229"/>
      <c r="ED184" s="229"/>
      <c r="EE184" s="229"/>
      <c r="EF184" s="229"/>
      <c r="EG184" s="229"/>
      <c r="EH184" s="229"/>
      <c r="EI184" s="229"/>
      <c r="EJ184" s="229"/>
      <c r="EK184" s="229"/>
      <c r="EL184" s="229"/>
      <c r="EM184" s="229"/>
      <c r="EN184" s="229"/>
      <c r="EO184" s="229"/>
      <c r="EP184" s="229"/>
      <c r="EQ184" s="229"/>
      <c r="ER184" s="229"/>
      <c r="ES184" s="229"/>
      <c r="ET184" s="229"/>
      <c r="EU184" s="229"/>
      <c r="EV184" s="229"/>
      <c r="EW184" s="229"/>
      <c r="EX184" s="229"/>
      <c r="EY184" s="229"/>
      <c r="EZ184" s="229"/>
      <c r="FA184" s="229"/>
      <c r="FB184" s="229"/>
    </row>
    <row r="185" spans="4:158" hidden="1" x14ac:dyDescent="0.25">
      <c r="D185" s="229"/>
      <c r="E185" s="229"/>
      <c r="F185" s="229"/>
      <c r="G185" s="229"/>
      <c r="H185" s="229"/>
      <c r="I185" s="229"/>
      <c r="J185" s="229"/>
      <c r="K185" s="229"/>
      <c r="L185" s="229"/>
      <c r="M185" s="229"/>
      <c r="N185" s="229"/>
      <c r="O185" s="229"/>
      <c r="P185" s="229"/>
      <c r="Q185" s="229"/>
      <c r="R185" s="229"/>
      <c r="S185" s="229"/>
      <c r="T185" s="229"/>
      <c r="U185" s="229"/>
      <c r="V185" s="229"/>
      <c r="W185" s="229"/>
      <c r="X185" s="229"/>
      <c r="Y185" s="229"/>
      <c r="Z185" s="229"/>
      <c r="AA185" s="229"/>
      <c r="AB185" s="229"/>
      <c r="AC185" s="229"/>
      <c r="AD185" s="229"/>
      <c r="AE185" s="229"/>
      <c r="AF185" s="229"/>
      <c r="AG185" s="229"/>
      <c r="AH185" s="229"/>
      <c r="AI185" s="229"/>
      <c r="AJ185" s="229"/>
      <c r="AK185" s="229"/>
      <c r="AL185" s="229"/>
      <c r="AM185" s="229"/>
      <c r="AN185" s="229"/>
      <c r="AO185" s="229"/>
      <c r="AP185" s="229"/>
      <c r="AQ185" s="229"/>
      <c r="AR185" s="229"/>
      <c r="AS185" s="229"/>
      <c r="AT185" s="229"/>
      <c r="AU185" s="229"/>
      <c r="AV185" s="229"/>
      <c r="AW185" s="229"/>
      <c r="AX185" s="229"/>
      <c r="AY185" s="229"/>
      <c r="AZ185" s="229"/>
      <c r="BA185" s="229"/>
      <c r="BB185" s="229"/>
      <c r="BC185" s="229"/>
      <c r="BD185" s="229"/>
      <c r="BE185" s="229"/>
      <c r="BF185" s="229"/>
      <c r="BG185" s="229"/>
      <c r="BH185" s="229"/>
      <c r="BI185" s="229"/>
      <c r="BJ185" s="229"/>
      <c r="BK185" s="229"/>
      <c r="BL185" s="229"/>
      <c r="BM185" s="229"/>
      <c r="BN185" s="229"/>
      <c r="BO185" s="229"/>
      <c r="BP185" s="229"/>
      <c r="BQ185" s="229"/>
      <c r="BR185" s="229"/>
      <c r="BS185" s="229"/>
      <c r="BT185" s="229"/>
      <c r="BU185" s="229"/>
      <c r="BV185" s="229"/>
      <c r="BW185" s="229"/>
      <c r="BX185" s="229"/>
      <c r="BY185" s="229"/>
      <c r="BZ185" s="229"/>
      <c r="CA185" s="229"/>
      <c r="CB185" s="229"/>
      <c r="CC185" s="229"/>
      <c r="CD185" s="229"/>
      <c r="CE185" s="229"/>
      <c r="CF185" s="229"/>
      <c r="CG185" s="229"/>
      <c r="CH185" s="229"/>
      <c r="CI185" s="229"/>
      <c r="CJ185" s="229"/>
      <c r="CK185" s="229"/>
      <c r="CL185" s="229"/>
      <c r="CM185" s="229"/>
      <c r="CN185" s="229"/>
      <c r="CO185" s="229"/>
      <c r="CP185" s="229"/>
      <c r="CQ185" s="229"/>
      <c r="CR185" s="229"/>
      <c r="CS185" s="229"/>
      <c r="CT185" s="229"/>
      <c r="CU185" s="229"/>
      <c r="CV185" s="229"/>
      <c r="CW185" s="229"/>
      <c r="CX185" s="229"/>
      <c r="CY185" s="229"/>
      <c r="CZ185" s="229"/>
      <c r="DA185" s="229"/>
      <c r="DB185" s="229"/>
      <c r="DC185" s="229"/>
      <c r="DD185" s="229"/>
      <c r="DE185" s="229"/>
      <c r="DF185" s="229"/>
      <c r="DG185" s="229"/>
      <c r="DH185" s="229"/>
      <c r="DI185" s="229"/>
      <c r="DJ185" s="229"/>
      <c r="DK185" s="229"/>
      <c r="DL185" s="229"/>
      <c r="DM185" s="229"/>
      <c r="DN185" s="229"/>
      <c r="DO185" s="229"/>
      <c r="DP185" s="229"/>
      <c r="DQ185" s="229"/>
      <c r="DR185" s="229"/>
      <c r="DS185" s="229"/>
      <c r="DT185" s="229"/>
      <c r="DU185" s="229"/>
      <c r="DV185" s="229"/>
      <c r="DW185" s="229"/>
      <c r="DX185" s="229"/>
      <c r="DY185" s="229"/>
      <c r="DZ185" s="229"/>
      <c r="EA185" s="229"/>
      <c r="EB185" s="229"/>
      <c r="EC185" s="229"/>
      <c r="ED185" s="229"/>
      <c r="EE185" s="229"/>
      <c r="EF185" s="229"/>
      <c r="EG185" s="229"/>
      <c r="EH185" s="229"/>
      <c r="EI185" s="229"/>
      <c r="EJ185" s="229"/>
      <c r="EK185" s="229"/>
      <c r="EL185" s="229"/>
      <c r="EM185" s="229"/>
      <c r="EN185" s="229"/>
      <c r="EO185" s="229"/>
      <c r="EP185" s="229"/>
      <c r="EQ185" s="229"/>
      <c r="ER185" s="229"/>
      <c r="ES185" s="229"/>
      <c r="ET185" s="229"/>
      <c r="EU185" s="229"/>
      <c r="EV185" s="229"/>
      <c r="EW185" s="229"/>
      <c r="EX185" s="229"/>
      <c r="EY185" s="229"/>
      <c r="EZ185" s="229"/>
      <c r="FA185" s="229"/>
      <c r="FB185" s="229"/>
    </row>
    <row r="186" spans="4:158" hidden="1" x14ac:dyDescent="0.25">
      <c r="D186" s="229"/>
      <c r="E186" s="229"/>
      <c r="F186" s="229"/>
      <c r="G186" s="229"/>
      <c r="H186" s="229"/>
      <c r="I186" s="229"/>
      <c r="J186" s="229"/>
      <c r="K186" s="229"/>
      <c r="L186" s="229"/>
      <c r="M186" s="229"/>
      <c r="N186" s="229"/>
      <c r="O186" s="229"/>
      <c r="P186" s="229"/>
      <c r="Q186" s="229"/>
      <c r="R186" s="229"/>
      <c r="S186" s="229"/>
      <c r="T186" s="229"/>
      <c r="U186" s="229"/>
      <c r="V186" s="229"/>
      <c r="W186" s="229"/>
      <c r="X186" s="229"/>
      <c r="Y186" s="229"/>
      <c r="Z186" s="229"/>
      <c r="AA186" s="229"/>
      <c r="AB186" s="229"/>
      <c r="AC186" s="229"/>
      <c r="AD186" s="229"/>
      <c r="AE186" s="229"/>
      <c r="AF186" s="229"/>
      <c r="AG186" s="229"/>
      <c r="AH186" s="229"/>
      <c r="AI186" s="229"/>
      <c r="AJ186" s="229"/>
      <c r="AK186" s="229"/>
      <c r="AL186" s="229"/>
      <c r="AM186" s="229"/>
      <c r="AN186" s="229"/>
      <c r="AO186" s="229"/>
      <c r="AP186" s="229"/>
      <c r="AQ186" s="229"/>
      <c r="AR186" s="229"/>
      <c r="AS186" s="229"/>
      <c r="AT186" s="229"/>
      <c r="AU186" s="229"/>
      <c r="AV186" s="229"/>
      <c r="AW186" s="229"/>
      <c r="AX186" s="229"/>
      <c r="AY186" s="229"/>
      <c r="AZ186" s="229"/>
      <c r="BA186" s="229"/>
      <c r="BB186" s="229"/>
      <c r="BC186" s="229"/>
      <c r="BD186" s="229"/>
      <c r="BE186" s="229"/>
      <c r="BF186" s="229"/>
      <c r="BG186" s="229"/>
      <c r="BH186" s="229"/>
      <c r="BI186" s="229"/>
      <c r="BJ186" s="229"/>
      <c r="BK186" s="229"/>
      <c r="BL186" s="229"/>
      <c r="BM186" s="229"/>
      <c r="BN186" s="229"/>
      <c r="BO186" s="229"/>
      <c r="BP186" s="229"/>
      <c r="BQ186" s="229"/>
      <c r="BR186" s="229"/>
      <c r="BS186" s="229"/>
      <c r="BT186" s="229"/>
      <c r="BU186" s="229"/>
      <c r="BV186" s="229"/>
      <c r="BW186" s="229"/>
      <c r="BX186" s="229"/>
      <c r="BY186" s="229"/>
      <c r="BZ186" s="229"/>
      <c r="CA186" s="229"/>
      <c r="CB186" s="229"/>
      <c r="CC186" s="229"/>
      <c r="CD186" s="229"/>
      <c r="CE186" s="229"/>
      <c r="CF186" s="229"/>
      <c r="CG186" s="229"/>
      <c r="CH186" s="229"/>
      <c r="CI186" s="229"/>
      <c r="CJ186" s="229"/>
      <c r="CK186" s="229"/>
      <c r="CL186" s="229"/>
      <c r="CM186" s="229"/>
      <c r="CN186" s="229"/>
      <c r="CO186" s="229"/>
      <c r="CP186" s="229"/>
      <c r="CQ186" s="229"/>
      <c r="CR186" s="229"/>
      <c r="CS186" s="229"/>
      <c r="CT186" s="229"/>
      <c r="CU186" s="229"/>
      <c r="CV186" s="229"/>
      <c r="CW186" s="229"/>
      <c r="CX186" s="229"/>
      <c r="CY186" s="229"/>
      <c r="CZ186" s="229"/>
      <c r="DA186" s="229"/>
      <c r="DB186" s="229"/>
      <c r="DC186" s="229"/>
      <c r="DD186" s="229"/>
      <c r="DE186" s="229"/>
      <c r="DF186" s="229"/>
      <c r="DG186" s="229"/>
      <c r="DH186" s="229"/>
      <c r="DI186" s="229"/>
      <c r="DJ186" s="229"/>
      <c r="DK186" s="229"/>
      <c r="DL186" s="229"/>
      <c r="DM186" s="229"/>
      <c r="DN186" s="229"/>
      <c r="DO186" s="229"/>
      <c r="DP186" s="229"/>
      <c r="DQ186" s="229"/>
      <c r="DR186" s="229"/>
      <c r="DS186" s="229"/>
      <c r="DT186" s="229"/>
      <c r="DU186" s="229"/>
      <c r="DV186" s="229"/>
      <c r="DW186" s="229"/>
      <c r="DX186" s="229"/>
      <c r="DY186" s="229"/>
      <c r="DZ186" s="229"/>
      <c r="EA186" s="229"/>
      <c r="EB186" s="229"/>
      <c r="EC186" s="229"/>
      <c r="ED186" s="229"/>
      <c r="EE186" s="229"/>
      <c r="EF186" s="229"/>
      <c r="EG186" s="229"/>
      <c r="EH186" s="229"/>
      <c r="EI186" s="229"/>
      <c r="EJ186" s="229"/>
      <c r="EK186" s="229"/>
      <c r="EL186" s="229"/>
      <c r="EM186" s="229"/>
      <c r="EN186" s="229"/>
      <c r="EO186" s="229"/>
      <c r="EP186" s="229"/>
      <c r="EQ186" s="229"/>
      <c r="ER186" s="229"/>
      <c r="ES186" s="229"/>
      <c r="ET186" s="229"/>
      <c r="EU186" s="229"/>
      <c r="EV186" s="229"/>
      <c r="EW186" s="229"/>
      <c r="EX186" s="229"/>
      <c r="EY186" s="229"/>
      <c r="EZ186" s="229"/>
      <c r="FA186" s="229"/>
      <c r="FB186" s="229"/>
    </row>
    <row r="187" spans="4:158" hidden="1" x14ac:dyDescent="0.25">
      <c r="D187" s="229"/>
      <c r="E187" s="229"/>
      <c r="F187" s="229"/>
      <c r="G187" s="229"/>
      <c r="H187" s="229"/>
      <c r="I187" s="229"/>
      <c r="J187" s="229"/>
      <c r="K187" s="229"/>
      <c r="L187" s="229"/>
      <c r="M187" s="229"/>
      <c r="N187" s="229"/>
      <c r="O187" s="229"/>
      <c r="P187" s="229"/>
      <c r="Q187" s="229"/>
      <c r="R187" s="229"/>
      <c r="S187" s="229"/>
      <c r="T187" s="229"/>
      <c r="U187" s="229"/>
      <c r="V187" s="229"/>
      <c r="W187" s="229"/>
      <c r="X187" s="229"/>
      <c r="Y187" s="229"/>
      <c r="Z187" s="229"/>
      <c r="AA187" s="229"/>
      <c r="AB187" s="229"/>
      <c r="AC187" s="229"/>
      <c r="AD187" s="229"/>
      <c r="AE187" s="229"/>
      <c r="AF187" s="229"/>
      <c r="AG187" s="229"/>
      <c r="AH187" s="229"/>
      <c r="AI187" s="229"/>
      <c r="AJ187" s="229"/>
      <c r="AK187" s="229"/>
      <c r="AL187" s="229"/>
      <c r="AM187" s="229"/>
      <c r="AN187" s="229"/>
      <c r="AO187" s="229"/>
      <c r="AP187" s="229"/>
      <c r="AQ187" s="229"/>
      <c r="AR187" s="229"/>
      <c r="AS187" s="229"/>
      <c r="AT187" s="229"/>
      <c r="AU187" s="229"/>
      <c r="AV187" s="229"/>
      <c r="AW187" s="229"/>
      <c r="AX187" s="229"/>
      <c r="AY187" s="229"/>
      <c r="AZ187" s="229"/>
      <c r="BA187" s="229"/>
      <c r="BB187" s="229"/>
      <c r="BC187" s="229"/>
      <c r="BD187" s="229"/>
      <c r="BE187" s="229"/>
      <c r="BF187" s="229"/>
      <c r="BG187" s="229"/>
      <c r="BH187" s="229"/>
      <c r="BI187" s="229"/>
      <c r="BJ187" s="229"/>
      <c r="BK187" s="229"/>
      <c r="BL187" s="229"/>
      <c r="BM187" s="229"/>
      <c r="BN187" s="229"/>
      <c r="BO187" s="229"/>
      <c r="BP187" s="229"/>
      <c r="BQ187" s="229"/>
      <c r="BR187" s="229"/>
      <c r="BS187" s="229"/>
      <c r="BT187" s="229"/>
      <c r="BU187" s="229"/>
      <c r="BV187" s="229"/>
      <c r="BW187" s="229"/>
      <c r="BX187" s="229"/>
      <c r="BY187" s="229"/>
      <c r="BZ187" s="229"/>
      <c r="CA187" s="229"/>
      <c r="CB187" s="229"/>
      <c r="CC187" s="229"/>
      <c r="CD187" s="229"/>
      <c r="CE187" s="229"/>
      <c r="CF187" s="229"/>
      <c r="CG187" s="229"/>
      <c r="CH187" s="229"/>
      <c r="CI187" s="229"/>
      <c r="CJ187" s="229"/>
      <c r="CK187" s="229"/>
      <c r="CL187" s="229"/>
      <c r="CM187" s="229"/>
      <c r="CN187" s="229"/>
      <c r="CO187" s="229"/>
      <c r="CP187" s="229"/>
      <c r="CQ187" s="229"/>
      <c r="CR187" s="229"/>
      <c r="CS187" s="229"/>
      <c r="CT187" s="229"/>
      <c r="CU187" s="229"/>
      <c r="CV187" s="229"/>
      <c r="CW187" s="229"/>
      <c r="CX187" s="229"/>
      <c r="CY187" s="229"/>
      <c r="CZ187" s="229"/>
      <c r="DA187" s="229"/>
      <c r="DB187" s="229"/>
      <c r="DC187" s="229"/>
      <c r="DD187" s="229"/>
      <c r="DE187" s="229"/>
      <c r="DF187" s="229"/>
      <c r="DG187" s="229"/>
      <c r="DH187" s="229"/>
      <c r="DI187" s="229"/>
      <c r="DJ187" s="229"/>
      <c r="DK187" s="229"/>
      <c r="DL187" s="229"/>
      <c r="DM187" s="229"/>
      <c r="DN187" s="229"/>
      <c r="DO187" s="229"/>
      <c r="DP187" s="229"/>
      <c r="DQ187" s="229"/>
      <c r="DR187" s="229"/>
      <c r="DS187" s="229"/>
      <c r="DT187" s="229"/>
      <c r="DU187" s="229"/>
      <c r="DV187" s="229"/>
      <c r="DW187" s="229"/>
      <c r="DX187" s="229"/>
      <c r="DY187" s="229"/>
      <c r="DZ187" s="229"/>
      <c r="EA187" s="229"/>
      <c r="EB187" s="229"/>
      <c r="EC187" s="229"/>
      <c r="ED187" s="229"/>
      <c r="EE187" s="229"/>
      <c r="EF187" s="229"/>
      <c r="EG187" s="229"/>
      <c r="EH187" s="229"/>
      <c r="EI187" s="229"/>
      <c r="EJ187" s="229"/>
      <c r="EK187" s="229"/>
      <c r="EL187" s="229"/>
      <c r="EM187" s="229"/>
      <c r="EN187" s="229"/>
      <c r="EO187" s="229"/>
      <c r="EP187" s="229"/>
      <c r="EQ187" s="229"/>
      <c r="ER187" s="229"/>
      <c r="ES187" s="229"/>
      <c r="ET187" s="229"/>
      <c r="EU187" s="229"/>
      <c r="EV187" s="229"/>
      <c r="EW187" s="229"/>
      <c r="EX187" s="229"/>
      <c r="EY187" s="229"/>
      <c r="EZ187" s="229"/>
      <c r="FA187" s="229"/>
      <c r="FB187" s="229"/>
    </row>
    <row r="188" spans="4:158" hidden="1" x14ac:dyDescent="0.25">
      <c r="D188" s="229"/>
      <c r="E188" s="229"/>
      <c r="F188" s="229"/>
      <c r="G188" s="229"/>
      <c r="H188" s="229"/>
      <c r="I188" s="229"/>
      <c r="J188" s="229"/>
      <c r="K188" s="229"/>
      <c r="L188" s="229"/>
      <c r="M188" s="229"/>
      <c r="N188" s="229"/>
      <c r="O188" s="229"/>
      <c r="P188" s="229"/>
      <c r="Q188" s="229"/>
      <c r="R188" s="229"/>
      <c r="S188" s="229"/>
      <c r="T188" s="229"/>
      <c r="U188" s="229"/>
      <c r="V188" s="229"/>
      <c r="W188" s="229"/>
      <c r="X188" s="229"/>
      <c r="Y188" s="229"/>
      <c r="Z188" s="229"/>
      <c r="AA188" s="229"/>
      <c r="AB188" s="229"/>
      <c r="AC188" s="229"/>
      <c r="AD188" s="229"/>
      <c r="AE188" s="229"/>
      <c r="AF188" s="229"/>
      <c r="AG188" s="229"/>
      <c r="AH188" s="229"/>
      <c r="AI188" s="229"/>
      <c r="AJ188" s="229"/>
      <c r="AK188" s="229"/>
      <c r="AL188" s="229"/>
      <c r="AM188" s="229"/>
      <c r="AN188" s="229"/>
      <c r="AO188" s="229"/>
      <c r="AP188" s="229"/>
      <c r="AQ188" s="229"/>
      <c r="AR188" s="229"/>
      <c r="AS188" s="229"/>
      <c r="AT188" s="229"/>
      <c r="AU188" s="229"/>
      <c r="AV188" s="229"/>
      <c r="AW188" s="229"/>
      <c r="AX188" s="229"/>
      <c r="AY188" s="229"/>
      <c r="AZ188" s="229"/>
      <c r="BA188" s="229"/>
      <c r="BB188" s="229"/>
      <c r="BC188" s="229"/>
      <c r="BD188" s="229"/>
      <c r="BE188" s="229"/>
      <c r="BF188" s="229"/>
      <c r="BG188" s="229"/>
      <c r="BH188" s="229"/>
      <c r="BI188" s="229"/>
      <c r="BJ188" s="229"/>
      <c r="BK188" s="229"/>
      <c r="BL188" s="229"/>
      <c r="BM188" s="229"/>
      <c r="BN188" s="229"/>
      <c r="BO188" s="229"/>
      <c r="BP188" s="229"/>
      <c r="BQ188" s="229"/>
      <c r="BR188" s="229"/>
      <c r="BS188" s="229"/>
      <c r="BT188" s="229"/>
      <c r="BU188" s="229"/>
      <c r="BV188" s="229"/>
      <c r="BW188" s="229"/>
      <c r="BX188" s="229"/>
      <c r="BY188" s="229"/>
      <c r="BZ188" s="229"/>
      <c r="CA188" s="229"/>
      <c r="CB188" s="229"/>
      <c r="CC188" s="229"/>
      <c r="CD188" s="229"/>
      <c r="CE188" s="229"/>
      <c r="CF188" s="229"/>
      <c r="CG188" s="229"/>
      <c r="CH188" s="229"/>
      <c r="CI188" s="229"/>
      <c r="CJ188" s="229"/>
      <c r="CK188" s="229"/>
      <c r="CL188" s="229"/>
      <c r="CM188" s="229"/>
      <c r="CN188" s="229"/>
      <c r="CO188" s="229"/>
      <c r="CP188" s="229"/>
      <c r="CQ188" s="229"/>
      <c r="CR188" s="229"/>
      <c r="CS188" s="229"/>
      <c r="CT188" s="229"/>
      <c r="CU188" s="229"/>
      <c r="CV188" s="229"/>
      <c r="CW188" s="229"/>
      <c r="CX188" s="229"/>
      <c r="CY188" s="229"/>
      <c r="CZ188" s="229"/>
      <c r="DA188" s="229"/>
      <c r="DB188" s="229"/>
      <c r="DC188" s="229"/>
      <c r="DD188" s="229"/>
      <c r="DE188" s="229"/>
      <c r="DF188" s="229"/>
      <c r="DG188" s="229"/>
      <c r="DH188" s="229"/>
      <c r="DI188" s="229"/>
      <c r="DJ188" s="229"/>
      <c r="DK188" s="229"/>
      <c r="DL188" s="229"/>
      <c r="DM188" s="229"/>
      <c r="DN188" s="229"/>
      <c r="DO188" s="229"/>
      <c r="DP188" s="229"/>
      <c r="DQ188" s="229"/>
      <c r="DR188" s="229"/>
      <c r="DS188" s="229"/>
      <c r="DT188" s="229"/>
      <c r="DU188" s="229"/>
      <c r="DV188" s="229"/>
      <c r="DW188" s="229"/>
      <c r="DX188" s="229"/>
      <c r="DY188" s="229"/>
      <c r="DZ188" s="229"/>
      <c r="EA188" s="229"/>
      <c r="EB188" s="229"/>
      <c r="EC188" s="229"/>
      <c r="ED188" s="229"/>
      <c r="EE188" s="229"/>
      <c r="EF188" s="229"/>
      <c r="EG188" s="229"/>
      <c r="EH188" s="229"/>
      <c r="EI188" s="229"/>
      <c r="EJ188" s="229"/>
      <c r="EK188" s="229"/>
      <c r="EL188" s="229"/>
      <c r="EM188" s="229"/>
      <c r="EN188" s="229"/>
      <c r="EO188" s="229"/>
      <c r="EP188" s="229"/>
      <c r="EQ188" s="229"/>
      <c r="ER188" s="229"/>
      <c r="ES188" s="229"/>
      <c r="ET188" s="229"/>
      <c r="EU188" s="229"/>
      <c r="EV188" s="229"/>
      <c r="EW188" s="229"/>
      <c r="EX188" s="229"/>
      <c r="EY188" s="229"/>
      <c r="EZ188" s="229"/>
      <c r="FA188" s="229"/>
      <c r="FB188" s="229"/>
    </row>
    <row r="189" spans="4:158" hidden="1" x14ac:dyDescent="0.25">
      <c r="D189" s="229"/>
      <c r="E189" s="229"/>
      <c r="F189" s="229"/>
      <c r="G189" s="229"/>
      <c r="H189" s="229"/>
      <c r="I189" s="229"/>
      <c r="J189" s="229"/>
      <c r="K189" s="229"/>
      <c r="L189" s="229"/>
      <c r="M189" s="229"/>
      <c r="N189" s="229"/>
      <c r="O189" s="229"/>
      <c r="P189" s="229"/>
      <c r="Q189" s="229"/>
      <c r="R189" s="229"/>
      <c r="S189" s="229"/>
      <c r="T189" s="229"/>
      <c r="U189" s="229"/>
      <c r="V189" s="229"/>
      <c r="W189" s="229"/>
      <c r="X189" s="229"/>
      <c r="Y189" s="229"/>
      <c r="Z189" s="229"/>
      <c r="AA189" s="229"/>
      <c r="AB189" s="229"/>
      <c r="AC189" s="229"/>
      <c r="AD189" s="229"/>
      <c r="AE189" s="229"/>
      <c r="AF189" s="229"/>
      <c r="AG189" s="229"/>
      <c r="AH189" s="229"/>
      <c r="AI189" s="229"/>
      <c r="AJ189" s="229"/>
      <c r="AK189" s="229"/>
      <c r="AL189" s="229"/>
      <c r="AM189" s="229"/>
      <c r="AN189" s="229"/>
      <c r="AO189" s="229"/>
      <c r="AP189" s="229"/>
      <c r="AQ189" s="229"/>
      <c r="AR189" s="229"/>
      <c r="AS189" s="229"/>
      <c r="AT189" s="229"/>
      <c r="AU189" s="229"/>
      <c r="AV189" s="229"/>
      <c r="AW189" s="229"/>
      <c r="AX189" s="229"/>
      <c r="AY189" s="229"/>
      <c r="AZ189" s="229"/>
      <c r="BA189" s="229"/>
      <c r="BB189" s="229"/>
      <c r="BC189" s="229"/>
      <c r="BD189" s="229"/>
      <c r="BE189" s="229"/>
      <c r="BF189" s="229"/>
      <c r="BG189" s="229"/>
      <c r="BH189" s="229"/>
      <c r="BI189" s="229"/>
      <c r="BJ189" s="229"/>
      <c r="BK189" s="229"/>
      <c r="BL189" s="229"/>
      <c r="BM189" s="229"/>
      <c r="BN189" s="229"/>
      <c r="BO189" s="229"/>
      <c r="BP189" s="229"/>
      <c r="BQ189" s="229"/>
      <c r="BR189" s="229"/>
      <c r="BS189" s="229"/>
      <c r="BT189" s="229"/>
      <c r="BU189" s="229"/>
      <c r="BV189" s="229"/>
      <c r="BW189" s="229"/>
      <c r="BX189" s="229"/>
      <c r="BY189" s="229"/>
      <c r="BZ189" s="229"/>
      <c r="CA189" s="229"/>
      <c r="CB189" s="229"/>
      <c r="CC189" s="229"/>
      <c r="CD189" s="229"/>
      <c r="CE189" s="229"/>
      <c r="CF189" s="229"/>
      <c r="CG189" s="229"/>
      <c r="CH189" s="229"/>
      <c r="CI189" s="229"/>
      <c r="CJ189" s="229"/>
      <c r="CK189" s="229"/>
      <c r="CL189" s="229"/>
      <c r="CM189" s="229"/>
      <c r="CN189" s="229"/>
      <c r="CO189" s="229"/>
      <c r="CP189" s="229"/>
      <c r="CQ189" s="229"/>
      <c r="CR189" s="229"/>
      <c r="CS189" s="229"/>
      <c r="CT189" s="229"/>
      <c r="CU189" s="229"/>
      <c r="CV189" s="229"/>
      <c r="CW189" s="229"/>
      <c r="CX189" s="229"/>
      <c r="CY189" s="229"/>
      <c r="CZ189" s="229"/>
      <c r="DA189" s="229"/>
      <c r="DB189" s="229"/>
      <c r="DC189" s="229"/>
      <c r="DD189" s="229"/>
      <c r="DE189" s="229"/>
      <c r="DF189" s="229"/>
      <c r="DG189" s="229"/>
      <c r="DH189" s="229"/>
      <c r="DI189" s="229"/>
      <c r="DJ189" s="229"/>
      <c r="DK189" s="229"/>
      <c r="DL189" s="229"/>
      <c r="DM189" s="229"/>
      <c r="DN189" s="229"/>
      <c r="DO189" s="229"/>
      <c r="DP189" s="229"/>
      <c r="DQ189" s="229"/>
      <c r="DR189" s="229"/>
      <c r="DS189" s="229"/>
      <c r="DT189" s="229"/>
      <c r="DU189" s="229"/>
      <c r="DV189" s="229"/>
      <c r="DW189" s="229"/>
      <c r="DX189" s="229"/>
      <c r="DY189" s="229"/>
      <c r="DZ189" s="229"/>
      <c r="EA189" s="229"/>
      <c r="EB189" s="229"/>
      <c r="EC189" s="229"/>
      <c r="ED189" s="229"/>
      <c r="EE189" s="229"/>
      <c r="EF189" s="229"/>
      <c r="EG189" s="229"/>
      <c r="EH189" s="229"/>
      <c r="EI189" s="229"/>
      <c r="EJ189" s="229"/>
      <c r="EK189" s="229"/>
      <c r="EL189" s="229"/>
      <c r="EM189" s="229"/>
      <c r="EN189" s="229"/>
      <c r="EO189" s="229"/>
      <c r="EP189" s="229"/>
      <c r="EQ189" s="229"/>
      <c r="ER189" s="229"/>
      <c r="ES189" s="229"/>
      <c r="ET189" s="229"/>
      <c r="EU189" s="229"/>
      <c r="EV189" s="229"/>
      <c r="EW189" s="229"/>
      <c r="EX189" s="229"/>
      <c r="EY189" s="229"/>
      <c r="EZ189" s="229"/>
      <c r="FA189" s="229"/>
      <c r="FB189" s="229"/>
    </row>
    <row r="190" spans="4:158" hidden="1" x14ac:dyDescent="0.25">
      <c r="D190" s="229"/>
      <c r="E190" s="229"/>
      <c r="F190" s="229"/>
      <c r="G190" s="229"/>
      <c r="H190" s="229"/>
      <c r="I190" s="229"/>
      <c r="J190" s="229"/>
      <c r="K190" s="229"/>
      <c r="L190" s="229"/>
      <c r="M190" s="229"/>
      <c r="N190" s="229"/>
      <c r="O190" s="229"/>
      <c r="P190" s="229"/>
      <c r="Q190" s="229"/>
      <c r="R190" s="229"/>
      <c r="S190" s="229"/>
      <c r="T190" s="229"/>
      <c r="U190" s="229"/>
      <c r="V190" s="229"/>
      <c r="W190" s="229"/>
      <c r="X190" s="229"/>
      <c r="Y190" s="229"/>
      <c r="Z190" s="229"/>
      <c r="AA190" s="229"/>
      <c r="AB190" s="229"/>
      <c r="AC190" s="229"/>
      <c r="AD190" s="229"/>
      <c r="AE190" s="229"/>
      <c r="AF190" s="229"/>
      <c r="AG190" s="229"/>
      <c r="AH190" s="229"/>
      <c r="AI190" s="229"/>
      <c r="AJ190" s="229"/>
      <c r="AK190" s="229"/>
      <c r="AL190" s="229"/>
      <c r="AM190" s="229"/>
      <c r="AN190" s="229"/>
      <c r="AO190" s="229"/>
      <c r="AP190" s="229"/>
      <c r="AQ190" s="229"/>
      <c r="AR190" s="229"/>
      <c r="AS190" s="229"/>
      <c r="AT190" s="229"/>
      <c r="AU190" s="229"/>
      <c r="AV190" s="229"/>
      <c r="AW190" s="229"/>
      <c r="AX190" s="229"/>
      <c r="AY190" s="229"/>
      <c r="AZ190" s="229"/>
      <c r="BA190" s="229"/>
      <c r="BB190" s="229"/>
      <c r="BC190" s="229"/>
      <c r="BD190" s="229"/>
      <c r="BE190" s="229"/>
      <c r="BF190" s="229"/>
      <c r="BG190" s="229"/>
      <c r="BH190" s="229"/>
      <c r="BI190" s="229"/>
      <c r="BJ190" s="229"/>
      <c r="BK190" s="229"/>
      <c r="BL190" s="229"/>
      <c r="BM190" s="229"/>
      <c r="BN190" s="229"/>
      <c r="BO190" s="229"/>
      <c r="BP190" s="229"/>
      <c r="BQ190" s="229"/>
      <c r="BR190" s="229"/>
      <c r="BS190" s="229"/>
      <c r="BT190" s="229"/>
      <c r="BU190" s="229"/>
      <c r="BV190" s="229"/>
      <c r="BW190" s="229"/>
      <c r="BX190" s="229"/>
      <c r="BY190" s="229"/>
      <c r="BZ190" s="229"/>
      <c r="CA190" s="229"/>
      <c r="CB190" s="229"/>
      <c r="CC190" s="229"/>
      <c r="CD190" s="229"/>
      <c r="CE190" s="229"/>
      <c r="CF190" s="229"/>
      <c r="CG190" s="229"/>
      <c r="CH190" s="229"/>
      <c r="CI190" s="229"/>
      <c r="CJ190" s="229"/>
      <c r="CK190" s="229"/>
      <c r="CL190" s="229"/>
      <c r="CM190" s="229"/>
      <c r="CN190" s="229"/>
      <c r="CO190" s="229"/>
      <c r="CP190" s="229"/>
      <c r="CQ190" s="229"/>
      <c r="CR190" s="229"/>
      <c r="CS190" s="229"/>
      <c r="CT190" s="229"/>
      <c r="CU190" s="229"/>
      <c r="CV190" s="229"/>
      <c r="CW190" s="229"/>
      <c r="CX190" s="229"/>
      <c r="CY190" s="229"/>
      <c r="CZ190" s="229"/>
      <c r="DA190" s="229"/>
      <c r="DB190" s="229"/>
      <c r="DC190" s="229"/>
      <c r="DD190" s="229"/>
      <c r="DE190" s="229"/>
      <c r="DF190" s="229"/>
      <c r="DG190" s="229"/>
      <c r="DH190" s="229"/>
      <c r="DI190" s="229"/>
      <c r="DJ190" s="229"/>
      <c r="DK190" s="229"/>
      <c r="DL190" s="229"/>
      <c r="DM190" s="229"/>
      <c r="DN190" s="229"/>
      <c r="DO190" s="229"/>
      <c r="DP190" s="229"/>
      <c r="DQ190" s="229"/>
      <c r="DR190" s="229"/>
      <c r="DS190" s="229"/>
      <c r="DT190" s="229"/>
      <c r="DU190" s="229"/>
      <c r="DV190" s="229"/>
      <c r="DW190" s="229"/>
      <c r="DX190" s="229"/>
      <c r="DY190" s="229"/>
      <c r="DZ190" s="229"/>
      <c r="EA190" s="229"/>
      <c r="EB190" s="229"/>
      <c r="EC190" s="229"/>
      <c r="ED190" s="229"/>
      <c r="EE190" s="229"/>
      <c r="EF190" s="229"/>
      <c r="EG190" s="229"/>
      <c r="EH190" s="229"/>
      <c r="EI190" s="229"/>
      <c r="EJ190" s="229"/>
      <c r="EK190" s="229"/>
      <c r="EL190" s="229"/>
      <c r="EM190" s="229"/>
      <c r="EN190" s="229"/>
      <c r="EO190" s="229"/>
      <c r="EP190" s="229"/>
      <c r="EQ190" s="229"/>
      <c r="ER190" s="229"/>
      <c r="ES190" s="229"/>
      <c r="ET190" s="229"/>
      <c r="EU190" s="229"/>
      <c r="EV190" s="229"/>
      <c r="EW190" s="229"/>
      <c r="EX190" s="229"/>
      <c r="EY190" s="229"/>
      <c r="EZ190" s="229"/>
      <c r="FA190" s="229"/>
      <c r="FB190" s="229"/>
    </row>
    <row r="191" spans="4:158" hidden="1" x14ac:dyDescent="0.25">
      <c r="D191" s="229"/>
      <c r="E191" s="229"/>
      <c r="F191" s="229"/>
      <c r="G191" s="229"/>
      <c r="H191" s="229"/>
      <c r="I191" s="229"/>
      <c r="J191" s="229"/>
      <c r="K191" s="229"/>
      <c r="L191" s="229"/>
      <c r="M191" s="229"/>
      <c r="N191" s="229"/>
      <c r="O191" s="229"/>
      <c r="P191" s="229"/>
      <c r="Q191" s="229"/>
      <c r="R191" s="229"/>
      <c r="S191" s="229"/>
      <c r="T191" s="229"/>
      <c r="U191" s="229"/>
      <c r="V191" s="229"/>
      <c r="W191" s="229"/>
      <c r="X191" s="229"/>
      <c r="Y191" s="229"/>
      <c r="Z191" s="229"/>
      <c r="AA191" s="229"/>
      <c r="AB191" s="229"/>
      <c r="AC191" s="229"/>
      <c r="AD191" s="229"/>
      <c r="AE191" s="229"/>
      <c r="AF191" s="229"/>
      <c r="AG191" s="229"/>
      <c r="AH191" s="229"/>
      <c r="AI191" s="229"/>
      <c r="AJ191" s="229"/>
      <c r="AK191" s="229"/>
      <c r="AL191" s="229"/>
      <c r="AM191" s="229"/>
      <c r="AN191" s="229"/>
      <c r="AO191" s="229"/>
      <c r="AP191" s="229"/>
      <c r="AQ191" s="229"/>
      <c r="AR191" s="229"/>
      <c r="AS191" s="229"/>
      <c r="AT191" s="229"/>
      <c r="AU191" s="229"/>
      <c r="AV191" s="229"/>
      <c r="AW191" s="229"/>
      <c r="AX191" s="229"/>
      <c r="AY191" s="229"/>
      <c r="AZ191" s="229"/>
      <c r="BA191" s="229"/>
      <c r="BB191" s="229"/>
      <c r="BC191" s="229"/>
      <c r="BD191" s="229"/>
      <c r="BE191" s="229"/>
      <c r="BF191" s="229"/>
      <c r="BG191" s="229"/>
      <c r="BH191" s="229"/>
      <c r="BI191" s="229"/>
      <c r="BJ191" s="229"/>
      <c r="BK191" s="229"/>
      <c r="BL191" s="229"/>
      <c r="BM191" s="229"/>
      <c r="BN191" s="229"/>
      <c r="BO191" s="229"/>
      <c r="BP191" s="229"/>
      <c r="BQ191" s="229"/>
      <c r="BR191" s="229"/>
      <c r="BS191" s="229"/>
      <c r="BT191" s="229"/>
      <c r="BU191" s="229"/>
      <c r="BV191" s="229"/>
      <c r="BW191" s="229"/>
      <c r="BX191" s="229"/>
      <c r="BY191" s="229"/>
      <c r="BZ191" s="229"/>
      <c r="CA191" s="229"/>
      <c r="CB191" s="229"/>
      <c r="CC191" s="229"/>
      <c r="CD191" s="229"/>
      <c r="CE191" s="229"/>
      <c r="CF191" s="229"/>
      <c r="CG191" s="229"/>
      <c r="CH191" s="229"/>
      <c r="CI191" s="229"/>
      <c r="CJ191" s="229"/>
      <c r="CK191" s="229"/>
      <c r="CL191" s="229"/>
      <c r="CM191" s="229"/>
      <c r="CN191" s="229"/>
      <c r="CO191" s="229"/>
      <c r="CP191" s="229"/>
      <c r="CQ191" s="229"/>
      <c r="CR191" s="229"/>
      <c r="CS191" s="229"/>
      <c r="CT191" s="229"/>
      <c r="CU191" s="229"/>
      <c r="CV191" s="229"/>
      <c r="CW191" s="229"/>
      <c r="CX191" s="229"/>
      <c r="CY191" s="229"/>
      <c r="CZ191" s="229"/>
      <c r="DA191" s="229"/>
      <c r="DB191" s="229"/>
      <c r="DC191" s="229"/>
      <c r="DD191" s="229"/>
      <c r="DE191" s="229"/>
      <c r="DF191" s="229"/>
      <c r="DG191" s="229"/>
      <c r="DH191" s="229"/>
      <c r="DI191" s="229"/>
      <c r="DJ191" s="229"/>
      <c r="DK191" s="229"/>
      <c r="DL191" s="229"/>
      <c r="DM191" s="229"/>
      <c r="DN191" s="229"/>
      <c r="DO191" s="229"/>
      <c r="DP191" s="229"/>
      <c r="DQ191" s="229"/>
      <c r="DR191" s="229"/>
      <c r="DS191" s="229"/>
      <c r="DT191" s="229"/>
      <c r="DU191" s="229"/>
      <c r="DV191" s="229"/>
      <c r="DW191" s="229"/>
      <c r="DX191" s="229"/>
      <c r="DY191" s="229"/>
      <c r="DZ191" s="229"/>
      <c r="EA191" s="229"/>
      <c r="EB191" s="229"/>
      <c r="EC191" s="229"/>
      <c r="ED191" s="229"/>
      <c r="EE191" s="229"/>
      <c r="EF191" s="229"/>
      <c r="EG191" s="229"/>
      <c r="EH191" s="229"/>
      <c r="EI191" s="229"/>
      <c r="EJ191" s="229"/>
      <c r="EK191" s="229"/>
      <c r="EL191" s="229"/>
      <c r="EM191" s="229"/>
      <c r="EN191" s="229"/>
      <c r="EO191" s="229"/>
      <c r="EP191" s="229"/>
      <c r="EQ191" s="229"/>
      <c r="ER191" s="229"/>
      <c r="ES191" s="229"/>
      <c r="ET191" s="229"/>
      <c r="EU191" s="229"/>
      <c r="EV191" s="229"/>
      <c r="EW191" s="229"/>
      <c r="EX191" s="229"/>
      <c r="EY191" s="229"/>
      <c r="EZ191" s="229"/>
      <c r="FA191" s="229"/>
      <c r="FB191" s="229"/>
    </row>
    <row r="192" spans="4:158" hidden="1" x14ac:dyDescent="0.25">
      <c r="D192" s="229"/>
      <c r="E192" s="229"/>
      <c r="F192" s="229"/>
      <c r="G192" s="229"/>
      <c r="H192" s="229"/>
      <c r="I192" s="229"/>
      <c r="J192" s="229"/>
      <c r="K192" s="229"/>
      <c r="L192" s="229"/>
      <c r="M192" s="229"/>
      <c r="N192" s="229"/>
      <c r="O192" s="229"/>
      <c r="P192" s="229"/>
      <c r="Q192" s="229"/>
      <c r="R192" s="229"/>
      <c r="S192" s="229"/>
      <c r="T192" s="229"/>
      <c r="U192" s="229"/>
      <c r="V192" s="229"/>
      <c r="W192" s="229"/>
      <c r="X192" s="229"/>
      <c r="Y192" s="229"/>
      <c r="Z192" s="229"/>
      <c r="AA192" s="229"/>
      <c r="AB192" s="229"/>
      <c r="AC192" s="229"/>
      <c r="AD192" s="229"/>
      <c r="AE192" s="229"/>
      <c r="AF192" s="229"/>
      <c r="AG192" s="229"/>
      <c r="AH192" s="229"/>
      <c r="AI192" s="229"/>
      <c r="AJ192" s="229"/>
      <c r="AK192" s="229"/>
      <c r="AL192" s="229"/>
      <c r="AM192" s="229"/>
      <c r="AN192" s="229"/>
      <c r="AO192" s="229"/>
      <c r="AP192" s="229"/>
      <c r="AQ192" s="229"/>
      <c r="AR192" s="229"/>
      <c r="AS192" s="229"/>
      <c r="AT192" s="229"/>
      <c r="AU192" s="229"/>
      <c r="AV192" s="229"/>
      <c r="AW192" s="229"/>
      <c r="AX192" s="229"/>
      <c r="AY192" s="229"/>
      <c r="AZ192" s="229"/>
      <c r="BA192" s="229"/>
      <c r="BB192" s="229"/>
      <c r="BC192" s="229"/>
      <c r="BD192" s="229"/>
      <c r="BE192" s="229"/>
      <c r="BF192" s="229"/>
      <c r="BG192" s="229"/>
      <c r="BH192" s="229"/>
      <c r="BI192" s="229"/>
      <c r="BJ192" s="229"/>
      <c r="BK192" s="229"/>
      <c r="BL192" s="229"/>
      <c r="BM192" s="229"/>
      <c r="BN192" s="229"/>
      <c r="BO192" s="229"/>
      <c r="BP192" s="229"/>
      <c r="BQ192" s="229"/>
      <c r="BR192" s="229"/>
      <c r="BS192" s="229"/>
      <c r="BT192" s="229"/>
      <c r="BU192" s="229"/>
      <c r="BV192" s="229"/>
      <c r="BW192" s="229"/>
      <c r="BX192" s="229"/>
      <c r="BY192" s="229"/>
      <c r="BZ192" s="229"/>
      <c r="CA192" s="229"/>
      <c r="CB192" s="229"/>
      <c r="CC192" s="229"/>
      <c r="CD192" s="229"/>
      <c r="CE192" s="229"/>
      <c r="CF192" s="229"/>
      <c r="CG192" s="229"/>
      <c r="CH192" s="229"/>
      <c r="CI192" s="229"/>
      <c r="CJ192" s="229"/>
      <c r="CK192" s="229"/>
      <c r="CL192" s="229"/>
      <c r="CM192" s="229"/>
      <c r="CN192" s="229"/>
      <c r="CO192" s="229"/>
      <c r="CP192" s="229"/>
      <c r="CQ192" s="229"/>
      <c r="CR192" s="229"/>
      <c r="CS192" s="229"/>
      <c r="CT192" s="229"/>
      <c r="CU192" s="229"/>
      <c r="CV192" s="229"/>
      <c r="CW192" s="229"/>
      <c r="CX192" s="229"/>
      <c r="CY192" s="229"/>
      <c r="CZ192" s="229"/>
      <c r="DA192" s="229"/>
      <c r="DB192" s="229"/>
      <c r="DC192" s="229"/>
      <c r="DD192" s="229"/>
      <c r="DE192" s="229"/>
      <c r="DF192" s="229"/>
      <c r="DG192" s="229"/>
      <c r="DH192" s="229"/>
      <c r="DI192" s="229"/>
      <c r="DJ192" s="229"/>
      <c r="DK192" s="229"/>
      <c r="DL192" s="229"/>
      <c r="DM192" s="229"/>
      <c r="DN192" s="229"/>
      <c r="DO192" s="229"/>
      <c r="DP192" s="229"/>
      <c r="DQ192" s="229"/>
      <c r="DR192" s="229"/>
      <c r="DS192" s="229"/>
      <c r="DT192" s="229"/>
      <c r="DU192" s="229"/>
      <c r="DV192" s="229"/>
      <c r="DW192" s="229"/>
      <c r="DX192" s="229"/>
      <c r="DY192" s="229"/>
      <c r="DZ192" s="229"/>
      <c r="EA192" s="229"/>
      <c r="EB192" s="229"/>
      <c r="EC192" s="229"/>
      <c r="ED192" s="229"/>
      <c r="EE192" s="229"/>
      <c r="EF192" s="229"/>
      <c r="EG192" s="229"/>
      <c r="EH192" s="229"/>
      <c r="EI192" s="229"/>
      <c r="EJ192" s="229"/>
      <c r="EK192" s="229"/>
      <c r="EL192" s="229"/>
      <c r="EM192" s="229"/>
      <c r="EN192" s="229"/>
      <c r="EO192" s="229"/>
      <c r="EP192" s="229"/>
      <c r="EQ192" s="229"/>
      <c r="ER192" s="229"/>
      <c r="ES192" s="229"/>
      <c r="ET192" s="229"/>
      <c r="EU192" s="229"/>
      <c r="EV192" s="229"/>
      <c r="EW192" s="229"/>
      <c r="EX192" s="229"/>
      <c r="EY192" s="229"/>
      <c r="EZ192" s="229"/>
      <c r="FA192" s="229"/>
      <c r="FB192" s="229"/>
    </row>
    <row r="193" spans="4:158" hidden="1" x14ac:dyDescent="0.25">
      <c r="D193" s="229"/>
      <c r="E193" s="229"/>
      <c r="F193" s="229"/>
      <c r="G193" s="229"/>
      <c r="H193" s="229"/>
      <c r="I193" s="229"/>
      <c r="J193" s="229"/>
      <c r="K193" s="229"/>
      <c r="L193" s="229"/>
      <c r="M193" s="229"/>
      <c r="N193" s="229"/>
      <c r="O193" s="229"/>
      <c r="P193" s="229"/>
      <c r="Q193" s="229"/>
      <c r="R193" s="229"/>
      <c r="S193" s="229"/>
      <c r="T193" s="229"/>
      <c r="U193" s="229"/>
      <c r="V193" s="229"/>
      <c r="W193" s="229"/>
      <c r="X193" s="229"/>
      <c r="Y193" s="229"/>
      <c r="Z193" s="229"/>
      <c r="AA193" s="229"/>
      <c r="AB193" s="229"/>
      <c r="AC193" s="229"/>
      <c r="AD193" s="229"/>
      <c r="AE193" s="229"/>
      <c r="AF193" s="229"/>
      <c r="AG193" s="229"/>
      <c r="AH193" s="229"/>
      <c r="AI193" s="229"/>
      <c r="AJ193" s="229"/>
      <c r="AK193" s="229"/>
      <c r="AL193" s="229"/>
      <c r="AM193" s="229"/>
      <c r="AN193" s="229"/>
      <c r="AO193" s="229"/>
      <c r="AP193" s="229"/>
      <c r="AQ193" s="229"/>
      <c r="AR193" s="229"/>
      <c r="AS193" s="229"/>
      <c r="AT193" s="229"/>
      <c r="AU193" s="229"/>
      <c r="AV193" s="229"/>
      <c r="AW193" s="229"/>
      <c r="AX193" s="229"/>
      <c r="AY193" s="229"/>
      <c r="AZ193" s="229"/>
      <c r="BA193" s="229"/>
      <c r="BB193" s="229"/>
      <c r="BC193" s="229"/>
      <c r="BD193" s="229"/>
      <c r="BE193" s="229"/>
      <c r="BF193" s="229"/>
      <c r="BG193" s="229"/>
      <c r="BH193" s="229"/>
      <c r="BI193" s="229"/>
      <c r="BJ193" s="229"/>
      <c r="BK193" s="229"/>
      <c r="BL193" s="229"/>
      <c r="BM193" s="229"/>
      <c r="BN193" s="229"/>
      <c r="BO193" s="229"/>
      <c r="BP193" s="229"/>
      <c r="BQ193" s="229"/>
      <c r="BR193" s="229"/>
      <c r="BS193" s="229"/>
      <c r="BT193" s="229"/>
      <c r="BU193" s="229"/>
      <c r="BV193" s="229"/>
      <c r="BW193" s="229"/>
      <c r="BX193" s="229"/>
      <c r="BY193" s="229"/>
      <c r="BZ193" s="229"/>
      <c r="CA193" s="229"/>
      <c r="CB193" s="229"/>
      <c r="CC193" s="229"/>
      <c r="CD193" s="229"/>
      <c r="CE193" s="229"/>
      <c r="CF193" s="229"/>
      <c r="CG193" s="229"/>
      <c r="CH193" s="229"/>
      <c r="CI193" s="229"/>
      <c r="CJ193" s="229"/>
      <c r="CK193" s="229"/>
      <c r="CL193" s="229"/>
      <c r="CM193" s="229"/>
      <c r="CN193" s="229"/>
      <c r="CO193" s="229"/>
      <c r="CP193" s="229"/>
      <c r="CQ193" s="229"/>
      <c r="CR193" s="229"/>
      <c r="CS193" s="229"/>
      <c r="CT193" s="229"/>
      <c r="CU193" s="229"/>
      <c r="CV193" s="229"/>
      <c r="CW193" s="229"/>
      <c r="CX193" s="229"/>
      <c r="CY193" s="229"/>
      <c r="CZ193" s="229"/>
      <c r="DA193" s="229"/>
      <c r="DB193" s="229"/>
      <c r="DC193" s="229"/>
      <c r="DD193" s="229"/>
      <c r="DE193" s="229"/>
      <c r="DF193" s="229"/>
      <c r="DG193" s="229"/>
      <c r="DH193" s="229"/>
      <c r="DI193" s="229"/>
      <c r="DJ193" s="229"/>
      <c r="DK193" s="229"/>
      <c r="DL193" s="229"/>
      <c r="DM193" s="229"/>
      <c r="DN193" s="229"/>
      <c r="DO193" s="229"/>
      <c r="DP193" s="229"/>
      <c r="DQ193" s="229"/>
      <c r="DR193" s="229"/>
      <c r="DS193" s="229"/>
      <c r="DT193" s="229"/>
      <c r="DU193" s="229"/>
      <c r="DV193" s="229"/>
      <c r="DW193" s="229"/>
      <c r="DX193" s="229"/>
      <c r="DY193" s="229"/>
      <c r="DZ193" s="229"/>
      <c r="EA193" s="229"/>
      <c r="EB193" s="229"/>
      <c r="EC193" s="229"/>
      <c r="ED193" s="229"/>
      <c r="EE193" s="229"/>
      <c r="EF193" s="229"/>
      <c r="EG193" s="229"/>
      <c r="EH193" s="229"/>
      <c r="EI193" s="229"/>
      <c r="EJ193" s="229"/>
      <c r="EK193" s="229"/>
      <c r="EL193" s="229"/>
      <c r="EM193" s="229"/>
      <c r="EN193" s="229"/>
      <c r="EO193" s="229"/>
      <c r="EP193" s="229"/>
      <c r="EQ193" s="229"/>
      <c r="ER193" s="229"/>
      <c r="ES193" s="229"/>
      <c r="ET193" s="229"/>
      <c r="EU193" s="229"/>
      <c r="EV193" s="229"/>
      <c r="EW193" s="229"/>
      <c r="EX193" s="229"/>
      <c r="EY193" s="229"/>
      <c r="EZ193" s="229"/>
      <c r="FA193" s="229"/>
      <c r="FB193" s="229"/>
    </row>
    <row r="194" spans="4:158" hidden="1" x14ac:dyDescent="0.25">
      <c r="D194" s="229"/>
      <c r="E194" s="229"/>
      <c r="F194" s="229"/>
      <c r="G194" s="229"/>
      <c r="H194" s="229"/>
      <c r="I194" s="229"/>
      <c r="J194" s="229"/>
      <c r="K194" s="229"/>
      <c r="L194" s="229"/>
      <c r="M194" s="229"/>
      <c r="N194" s="229"/>
      <c r="O194" s="229"/>
      <c r="P194" s="229"/>
      <c r="Q194" s="229"/>
      <c r="R194" s="229"/>
      <c r="S194" s="229"/>
      <c r="T194" s="229"/>
      <c r="U194" s="229"/>
      <c r="V194" s="229"/>
      <c r="W194" s="229"/>
      <c r="X194" s="229"/>
      <c r="Y194" s="229"/>
      <c r="Z194" s="229"/>
      <c r="AA194" s="229"/>
      <c r="AB194" s="229"/>
      <c r="AC194" s="229"/>
      <c r="AD194" s="229"/>
      <c r="AE194" s="229"/>
      <c r="AF194" s="229"/>
      <c r="AG194" s="229"/>
      <c r="AH194" s="229"/>
      <c r="AI194" s="229"/>
      <c r="AJ194" s="229"/>
      <c r="AK194" s="229"/>
      <c r="AL194" s="229"/>
      <c r="AM194" s="229"/>
      <c r="AN194" s="229"/>
      <c r="AO194" s="229"/>
      <c r="AP194" s="229"/>
      <c r="AQ194" s="229"/>
      <c r="AR194" s="229"/>
      <c r="AS194" s="229"/>
      <c r="AT194" s="229"/>
      <c r="AU194" s="229"/>
      <c r="AV194" s="229"/>
      <c r="AW194" s="229"/>
      <c r="AX194" s="229"/>
      <c r="AY194" s="229"/>
      <c r="AZ194" s="229"/>
      <c r="BA194" s="229"/>
      <c r="BB194" s="229"/>
      <c r="BC194" s="229"/>
      <c r="BD194" s="229"/>
      <c r="BE194" s="229"/>
      <c r="BF194" s="229"/>
      <c r="BG194" s="229"/>
      <c r="BH194" s="229"/>
      <c r="BI194" s="229"/>
      <c r="BJ194" s="229"/>
      <c r="BK194" s="229"/>
      <c r="BL194" s="229"/>
      <c r="BM194" s="229"/>
      <c r="BN194" s="229"/>
      <c r="BO194" s="229"/>
      <c r="BP194" s="229"/>
      <c r="BQ194" s="229"/>
      <c r="BR194" s="229"/>
      <c r="BS194" s="229"/>
      <c r="BT194" s="229"/>
      <c r="BU194" s="229"/>
      <c r="BV194" s="229"/>
      <c r="BW194" s="229"/>
      <c r="BX194" s="229"/>
      <c r="BY194" s="229"/>
      <c r="BZ194" s="229"/>
      <c r="CA194" s="229"/>
      <c r="CB194" s="229"/>
      <c r="CC194" s="229"/>
      <c r="CD194" s="229"/>
      <c r="CE194" s="229"/>
      <c r="CF194" s="229"/>
      <c r="CG194" s="229"/>
      <c r="CH194" s="229"/>
      <c r="CI194" s="229"/>
      <c r="CJ194" s="229"/>
      <c r="CK194" s="229"/>
      <c r="CL194" s="229"/>
      <c r="CM194" s="229"/>
      <c r="CN194" s="229"/>
      <c r="CO194" s="229"/>
      <c r="CP194" s="229"/>
      <c r="CQ194" s="229"/>
      <c r="CR194" s="229"/>
      <c r="CS194" s="229"/>
      <c r="CT194" s="229"/>
      <c r="CU194" s="229"/>
      <c r="CV194" s="229"/>
      <c r="CW194" s="229"/>
      <c r="CX194" s="229"/>
      <c r="CY194" s="229"/>
      <c r="CZ194" s="229"/>
      <c r="DA194" s="229"/>
      <c r="DB194" s="229"/>
      <c r="DC194" s="229"/>
      <c r="DD194" s="229"/>
      <c r="DE194" s="229"/>
      <c r="DF194" s="229"/>
      <c r="DG194" s="229"/>
      <c r="DH194" s="229"/>
      <c r="DI194" s="229"/>
      <c r="DJ194" s="229"/>
      <c r="DK194" s="229"/>
      <c r="DL194" s="229"/>
      <c r="DM194" s="229"/>
      <c r="DN194" s="229"/>
      <c r="DO194" s="229"/>
      <c r="DP194" s="229"/>
      <c r="DQ194" s="229"/>
      <c r="DR194" s="229"/>
      <c r="DS194" s="229"/>
      <c r="DT194" s="229"/>
      <c r="DU194" s="229"/>
      <c r="DV194" s="229"/>
      <c r="DW194" s="229"/>
      <c r="DX194" s="229"/>
      <c r="DY194" s="229"/>
      <c r="DZ194" s="229"/>
      <c r="EA194" s="229"/>
      <c r="EB194" s="229"/>
      <c r="EC194" s="229"/>
      <c r="ED194" s="229"/>
      <c r="EE194" s="229"/>
      <c r="EF194" s="229"/>
      <c r="EG194" s="229"/>
      <c r="EH194" s="229"/>
      <c r="EI194" s="229"/>
      <c r="EJ194" s="229"/>
      <c r="EK194" s="229"/>
      <c r="EL194" s="229"/>
      <c r="EM194" s="229"/>
      <c r="EN194" s="229"/>
      <c r="EO194" s="229"/>
      <c r="EP194" s="229"/>
      <c r="EQ194" s="229"/>
      <c r="ER194" s="229"/>
      <c r="ES194" s="229"/>
      <c r="ET194" s="229"/>
      <c r="EU194" s="229"/>
      <c r="EV194" s="229"/>
      <c r="EW194" s="229"/>
      <c r="EX194" s="229"/>
      <c r="EY194" s="229"/>
      <c r="EZ194" s="229"/>
      <c r="FA194" s="229"/>
      <c r="FB194" s="229"/>
    </row>
    <row r="195" spans="4:158" hidden="1" x14ac:dyDescent="0.25">
      <c r="D195" s="229"/>
      <c r="E195" s="229"/>
      <c r="F195" s="229"/>
      <c r="G195" s="229"/>
      <c r="H195" s="229"/>
      <c r="I195" s="229"/>
      <c r="J195" s="229"/>
      <c r="K195" s="229"/>
      <c r="L195" s="229"/>
      <c r="M195" s="229"/>
      <c r="N195" s="229"/>
      <c r="O195" s="229"/>
      <c r="P195" s="229"/>
      <c r="Q195" s="229"/>
      <c r="R195" s="229"/>
      <c r="S195" s="229"/>
      <c r="T195" s="229"/>
      <c r="U195" s="229"/>
      <c r="V195" s="229"/>
      <c r="W195" s="229"/>
      <c r="X195" s="229"/>
      <c r="Y195" s="229"/>
      <c r="Z195" s="229"/>
      <c r="AA195" s="229"/>
      <c r="AB195" s="229"/>
      <c r="AC195" s="229"/>
      <c r="AD195" s="229"/>
      <c r="AE195" s="229"/>
      <c r="AF195" s="229"/>
      <c r="AG195" s="229"/>
      <c r="AH195" s="229"/>
      <c r="AI195" s="229"/>
      <c r="AJ195" s="229"/>
      <c r="AK195" s="229"/>
      <c r="AL195" s="229"/>
      <c r="AM195" s="229"/>
      <c r="AN195" s="229"/>
      <c r="AO195" s="229"/>
      <c r="AP195" s="229"/>
      <c r="AQ195" s="229"/>
      <c r="AR195" s="229"/>
      <c r="AS195" s="229"/>
      <c r="AT195" s="229"/>
      <c r="AU195" s="229"/>
      <c r="AV195" s="229"/>
      <c r="AW195" s="229"/>
      <c r="AX195" s="229"/>
      <c r="AY195" s="229"/>
      <c r="AZ195" s="229"/>
      <c r="BA195" s="229"/>
      <c r="BB195" s="229"/>
      <c r="BC195" s="229"/>
      <c r="BD195" s="229"/>
      <c r="BE195" s="229"/>
      <c r="BF195" s="229"/>
      <c r="BG195" s="229"/>
      <c r="BH195" s="229"/>
      <c r="BI195" s="229"/>
      <c r="BJ195" s="229"/>
      <c r="BK195" s="229"/>
      <c r="BL195" s="229"/>
      <c r="BM195" s="229"/>
      <c r="BN195" s="229"/>
      <c r="BO195" s="229"/>
      <c r="BP195" s="229"/>
      <c r="BQ195" s="229"/>
      <c r="BR195" s="229"/>
      <c r="BS195" s="229"/>
      <c r="BT195" s="229"/>
      <c r="BU195" s="229"/>
      <c r="BV195" s="229"/>
      <c r="BW195" s="229"/>
      <c r="BX195" s="229"/>
      <c r="BY195" s="229"/>
      <c r="BZ195" s="229"/>
      <c r="CA195" s="229"/>
      <c r="CB195" s="229"/>
      <c r="CC195" s="229"/>
      <c r="CD195" s="229"/>
      <c r="CE195" s="229"/>
      <c r="CF195" s="229"/>
      <c r="CG195" s="229"/>
      <c r="CH195" s="229"/>
      <c r="CI195" s="229"/>
      <c r="CJ195" s="229"/>
      <c r="CK195" s="229"/>
      <c r="CL195" s="229"/>
      <c r="CM195" s="229"/>
      <c r="CN195" s="229"/>
      <c r="CO195" s="229"/>
      <c r="CP195" s="229"/>
      <c r="CQ195" s="229"/>
      <c r="CR195" s="229"/>
      <c r="CS195" s="229"/>
      <c r="CT195" s="229"/>
      <c r="CU195" s="229"/>
      <c r="CV195" s="229"/>
      <c r="CW195" s="229"/>
      <c r="CX195" s="229"/>
      <c r="CY195" s="229"/>
      <c r="CZ195" s="229"/>
      <c r="DA195" s="229"/>
      <c r="DB195" s="229"/>
      <c r="DC195" s="229"/>
      <c r="DD195" s="229"/>
      <c r="DE195" s="229"/>
      <c r="DF195" s="229"/>
      <c r="DG195" s="229"/>
      <c r="DH195" s="229"/>
      <c r="DI195" s="229"/>
      <c r="DJ195" s="229"/>
      <c r="DK195" s="229"/>
      <c r="DL195" s="229"/>
      <c r="DM195" s="229"/>
      <c r="DN195" s="229"/>
      <c r="DO195" s="229"/>
      <c r="DP195" s="229"/>
      <c r="DQ195" s="229"/>
      <c r="DR195" s="229"/>
      <c r="DS195" s="229"/>
      <c r="DT195" s="229"/>
      <c r="DU195" s="229"/>
      <c r="DV195" s="229"/>
      <c r="DW195" s="229"/>
      <c r="DX195" s="229"/>
      <c r="DY195" s="229"/>
      <c r="DZ195" s="229"/>
      <c r="EA195" s="229"/>
      <c r="EB195" s="229"/>
      <c r="EC195" s="229"/>
      <c r="ED195" s="229"/>
      <c r="EE195" s="229"/>
      <c r="EF195" s="229"/>
      <c r="EG195" s="229"/>
      <c r="EH195" s="229"/>
      <c r="EI195" s="229"/>
      <c r="EJ195" s="229"/>
      <c r="EK195" s="229"/>
      <c r="EL195" s="229"/>
      <c r="EM195" s="229"/>
      <c r="EN195" s="229"/>
      <c r="EO195" s="229"/>
      <c r="EP195" s="229"/>
      <c r="EQ195" s="229"/>
      <c r="ER195" s="229"/>
      <c r="ES195" s="229"/>
      <c r="ET195" s="229"/>
      <c r="EU195" s="229"/>
      <c r="EV195" s="229"/>
      <c r="EW195" s="229"/>
      <c r="EX195" s="229"/>
      <c r="EY195" s="229"/>
      <c r="EZ195" s="229"/>
      <c r="FA195" s="229"/>
      <c r="FB195" s="229"/>
    </row>
    <row r="196" spans="4:158" hidden="1" x14ac:dyDescent="0.25">
      <c r="D196" s="229"/>
      <c r="E196" s="229"/>
      <c r="F196" s="229"/>
      <c r="G196" s="229"/>
      <c r="H196" s="229"/>
      <c r="I196" s="229"/>
      <c r="J196" s="229"/>
      <c r="K196" s="229"/>
      <c r="L196" s="229"/>
      <c r="M196" s="229"/>
      <c r="N196" s="229"/>
      <c r="O196" s="229"/>
      <c r="P196" s="229"/>
      <c r="Q196" s="229"/>
      <c r="R196" s="229"/>
      <c r="S196" s="229"/>
      <c r="T196" s="229"/>
      <c r="U196" s="229"/>
      <c r="V196" s="229"/>
      <c r="W196" s="229"/>
      <c r="X196" s="229"/>
      <c r="Y196" s="229"/>
      <c r="Z196" s="229"/>
      <c r="AA196" s="229"/>
      <c r="AB196" s="229"/>
      <c r="AC196" s="229"/>
      <c r="AD196" s="229"/>
      <c r="AE196" s="229"/>
      <c r="AF196" s="229"/>
      <c r="AG196" s="229"/>
      <c r="AH196" s="229"/>
      <c r="AI196" s="229"/>
      <c r="AJ196" s="229"/>
      <c r="AK196" s="229"/>
      <c r="AL196" s="229"/>
      <c r="AM196" s="229"/>
      <c r="AN196" s="229"/>
      <c r="AO196" s="229"/>
      <c r="AP196" s="229"/>
      <c r="AQ196" s="229"/>
      <c r="AR196" s="229"/>
      <c r="AS196" s="229"/>
      <c r="AT196" s="229"/>
      <c r="AU196" s="229"/>
      <c r="AV196" s="229"/>
      <c r="AW196" s="229"/>
      <c r="AX196" s="229"/>
      <c r="AY196" s="229"/>
      <c r="AZ196" s="229"/>
      <c r="BA196" s="229"/>
      <c r="BB196" s="229"/>
      <c r="BC196" s="229"/>
      <c r="BD196" s="229"/>
      <c r="BE196" s="229"/>
      <c r="BF196" s="229"/>
      <c r="BG196" s="229"/>
      <c r="BH196" s="229"/>
      <c r="BI196" s="229"/>
      <c r="BJ196" s="229"/>
      <c r="BK196" s="229"/>
      <c r="BL196" s="229"/>
      <c r="BM196" s="229"/>
      <c r="BN196" s="229"/>
      <c r="BO196" s="229"/>
      <c r="BP196" s="229"/>
      <c r="BQ196" s="229"/>
      <c r="BR196" s="229"/>
      <c r="BS196" s="229"/>
      <c r="BT196" s="229"/>
      <c r="BU196" s="229"/>
      <c r="BV196" s="229"/>
      <c r="BW196" s="229"/>
      <c r="BX196" s="229"/>
      <c r="BY196" s="229"/>
      <c r="BZ196" s="229"/>
      <c r="CA196" s="229"/>
      <c r="CB196" s="229"/>
      <c r="CC196" s="229"/>
      <c r="CD196" s="229"/>
      <c r="CE196" s="229"/>
      <c r="CF196" s="229"/>
      <c r="CG196" s="229"/>
      <c r="CH196" s="229"/>
      <c r="CI196" s="229"/>
      <c r="CJ196" s="229"/>
      <c r="CK196" s="229"/>
      <c r="CL196" s="229"/>
      <c r="CM196" s="229"/>
      <c r="CN196" s="229"/>
      <c r="CO196" s="229"/>
      <c r="CP196" s="229"/>
      <c r="CQ196" s="229"/>
      <c r="CR196" s="229"/>
      <c r="CS196" s="229"/>
      <c r="CT196" s="229"/>
      <c r="CU196" s="229"/>
      <c r="CV196" s="229"/>
      <c r="CW196" s="229"/>
      <c r="CX196" s="229"/>
      <c r="CY196" s="229"/>
      <c r="CZ196" s="229"/>
      <c r="DA196" s="229"/>
      <c r="DB196" s="229"/>
      <c r="DC196" s="229"/>
      <c r="DD196" s="229"/>
      <c r="DE196" s="229"/>
      <c r="DF196" s="229"/>
      <c r="DG196" s="229"/>
      <c r="DH196" s="229"/>
      <c r="DI196" s="229"/>
      <c r="DJ196" s="229"/>
      <c r="DK196" s="229"/>
      <c r="DL196" s="229"/>
      <c r="DM196" s="229"/>
      <c r="DN196" s="229"/>
      <c r="DO196" s="229"/>
      <c r="DP196" s="229"/>
      <c r="DQ196" s="229"/>
      <c r="DR196" s="229"/>
      <c r="DS196" s="229"/>
      <c r="DT196" s="229"/>
      <c r="DU196" s="229"/>
      <c r="DV196" s="229"/>
      <c r="DW196" s="229"/>
      <c r="DX196" s="229"/>
      <c r="DY196" s="229"/>
      <c r="DZ196" s="229"/>
      <c r="EA196" s="229"/>
      <c r="EB196" s="229"/>
      <c r="EC196" s="229"/>
      <c r="ED196" s="229"/>
      <c r="EE196" s="229"/>
      <c r="EF196" s="229"/>
      <c r="EG196" s="229"/>
      <c r="EH196" s="229"/>
      <c r="EI196" s="229"/>
      <c r="EJ196" s="229"/>
      <c r="EK196" s="229"/>
      <c r="EL196" s="229"/>
      <c r="EM196" s="229"/>
      <c r="EN196" s="229"/>
      <c r="EO196" s="229"/>
      <c r="EP196" s="229"/>
      <c r="EQ196" s="229"/>
      <c r="ER196" s="229"/>
      <c r="ES196" s="229"/>
      <c r="ET196" s="229"/>
      <c r="EU196" s="229"/>
      <c r="EV196" s="229"/>
      <c r="EW196" s="229"/>
      <c r="EX196" s="229"/>
      <c r="EY196" s="229"/>
      <c r="EZ196" s="229"/>
      <c r="FA196" s="229"/>
      <c r="FB196" s="229"/>
    </row>
    <row r="197" spans="4:158" hidden="1" x14ac:dyDescent="0.25">
      <c r="D197" s="229"/>
      <c r="E197" s="229"/>
      <c r="F197" s="229"/>
      <c r="G197" s="229"/>
      <c r="H197" s="229"/>
      <c r="I197" s="229"/>
      <c r="J197" s="229"/>
      <c r="K197" s="229"/>
      <c r="L197" s="229"/>
      <c r="M197" s="229"/>
      <c r="N197" s="229"/>
      <c r="O197" s="229"/>
      <c r="P197" s="229"/>
      <c r="Q197" s="229"/>
      <c r="R197" s="229"/>
      <c r="S197" s="229"/>
      <c r="T197" s="229"/>
      <c r="U197" s="229"/>
      <c r="V197" s="229"/>
      <c r="W197" s="229"/>
      <c r="X197" s="229"/>
      <c r="Y197" s="229"/>
      <c r="Z197" s="229"/>
      <c r="AA197" s="229"/>
      <c r="AB197" s="229"/>
      <c r="AC197" s="229"/>
      <c r="AD197" s="229"/>
      <c r="AE197" s="229"/>
      <c r="AF197" s="229"/>
      <c r="AG197" s="229"/>
      <c r="AH197" s="229"/>
      <c r="AI197" s="229"/>
      <c r="AJ197" s="229"/>
      <c r="AK197" s="229"/>
      <c r="AL197" s="229"/>
      <c r="AM197" s="229"/>
      <c r="AN197" s="229"/>
      <c r="AO197" s="229"/>
      <c r="AP197" s="229"/>
      <c r="AQ197" s="229"/>
      <c r="AR197" s="229"/>
      <c r="AS197" s="229"/>
      <c r="AT197" s="229"/>
      <c r="AU197" s="229"/>
      <c r="AV197" s="229"/>
      <c r="AW197" s="229"/>
      <c r="AX197" s="229"/>
      <c r="AY197" s="229"/>
      <c r="AZ197" s="229"/>
      <c r="BA197" s="229"/>
      <c r="BB197" s="229"/>
      <c r="BC197" s="229"/>
      <c r="BD197" s="229"/>
      <c r="BE197" s="229"/>
      <c r="BF197" s="229"/>
      <c r="BG197" s="229"/>
      <c r="BH197" s="229"/>
      <c r="BI197" s="229"/>
      <c r="BJ197" s="229"/>
      <c r="BK197" s="229"/>
      <c r="BL197" s="229"/>
      <c r="BM197" s="229"/>
      <c r="BN197" s="229"/>
      <c r="BO197" s="229"/>
      <c r="BP197" s="229"/>
      <c r="BQ197" s="229"/>
      <c r="BR197" s="229"/>
      <c r="BS197" s="229"/>
      <c r="BT197" s="229"/>
      <c r="BU197" s="229"/>
      <c r="BV197" s="229"/>
      <c r="BW197" s="229"/>
      <c r="BX197" s="229"/>
      <c r="BY197" s="229"/>
      <c r="BZ197" s="229"/>
      <c r="CA197" s="229"/>
      <c r="CB197" s="229"/>
      <c r="CC197" s="229"/>
      <c r="CD197" s="229"/>
      <c r="CE197" s="229"/>
      <c r="CF197" s="229"/>
      <c r="CG197" s="229"/>
      <c r="CH197" s="229"/>
      <c r="CI197" s="229"/>
      <c r="CJ197" s="229"/>
      <c r="CK197" s="229"/>
      <c r="CL197" s="229"/>
      <c r="CM197" s="229"/>
      <c r="CN197" s="229"/>
      <c r="CO197" s="229"/>
      <c r="CP197" s="229"/>
      <c r="CQ197" s="229"/>
      <c r="CR197" s="229"/>
      <c r="CS197" s="229"/>
      <c r="CT197" s="229"/>
      <c r="CU197" s="229"/>
      <c r="CV197" s="229"/>
      <c r="CW197" s="229"/>
      <c r="CX197" s="229"/>
      <c r="CY197" s="229"/>
      <c r="CZ197" s="229"/>
      <c r="DA197" s="229"/>
      <c r="DB197" s="229"/>
      <c r="DC197" s="229"/>
      <c r="DD197" s="229"/>
      <c r="DE197" s="229"/>
      <c r="DF197" s="229"/>
      <c r="DG197" s="229"/>
      <c r="DH197" s="229"/>
      <c r="DI197" s="229"/>
      <c r="DJ197" s="229"/>
      <c r="DK197" s="229"/>
      <c r="DL197" s="229"/>
      <c r="DM197" s="229"/>
      <c r="DN197" s="229"/>
      <c r="DO197" s="229"/>
      <c r="DP197" s="229"/>
      <c r="DQ197" s="229"/>
      <c r="DR197" s="229"/>
      <c r="DS197" s="229"/>
      <c r="DT197" s="229"/>
      <c r="DU197" s="229"/>
      <c r="DV197" s="229"/>
      <c r="DW197" s="229"/>
      <c r="DX197" s="229"/>
      <c r="DY197" s="229"/>
      <c r="DZ197" s="229"/>
      <c r="EA197" s="229"/>
      <c r="EB197" s="229"/>
      <c r="EC197" s="229"/>
      <c r="ED197" s="229"/>
      <c r="EE197" s="229"/>
      <c r="EF197" s="229"/>
      <c r="EG197" s="229"/>
      <c r="EH197" s="229"/>
      <c r="EI197" s="229"/>
      <c r="EJ197" s="229"/>
      <c r="EK197" s="229"/>
      <c r="EL197" s="229"/>
      <c r="EM197" s="229"/>
      <c r="EN197" s="229"/>
      <c r="EO197" s="229"/>
      <c r="EP197" s="229"/>
      <c r="EQ197" s="229"/>
      <c r="ER197" s="229"/>
      <c r="ES197" s="229"/>
      <c r="ET197" s="229"/>
      <c r="EU197" s="229"/>
      <c r="EV197" s="229"/>
      <c r="EW197" s="229"/>
      <c r="EX197" s="229"/>
      <c r="EY197" s="229"/>
      <c r="EZ197" s="229"/>
      <c r="FA197" s="229"/>
      <c r="FB197" s="229"/>
    </row>
    <row r="198" spans="4:158" hidden="1" x14ac:dyDescent="0.25">
      <c r="D198" s="229"/>
      <c r="E198" s="229"/>
      <c r="F198" s="229"/>
      <c r="G198" s="229"/>
      <c r="H198" s="229"/>
      <c r="I198" s="229"/>
      <c r="J198" s="229"/>
      <c r="K198" s="229"/>
      <c r="L198" s="229"/>
      <c r="M198" s="229"/>
      <c r="N198" s="229"/>
      <c r="O198" s="229"/>
      <c r="P198" s="229"/>
      <c r="Q198" s="229"/>
      <c r="R198" s="229"/>
      <c r="S198" s="229"/>
      <c r="T198" s="229"/>
      <c r="U198" s="229"/>
      <c r="V198" s="229"/>
      <c r="W198" s="229"/>
      <c r="X198" s="229"/>
      <c r="Y198" s="229"/>
      <c r="Z198" s="229"/>
      <c r="AA198" s="229"/>
      <c r="AB198" s="229"/>
      <c r="AC198" s="229"/>
      <c r="AD198" s="229"/>
      <c r="AE198" s="229"/>
      <c r="AF198" s="229"/>
      <c r="AG198" s="229"/>
      <c r="AH198" s="229"/>
      <c r="AI198" s="229"/>
      <c r="AJ198" s="229"/>
      <c r="AK198" s="229"/>
      <c r="AL198" s="229"/>
      <c r="AM198" s="229"/>
      <c r="AN198" s="229"/>
      <c r="AO198" s="229"/>
      <c r="AP198" s="229"/>
      <c r="AQ198" s="229"/>
      <c r="AR198" s="229"/>
      <c r="AS198" s="229"/>
      <c r="AT198" s="229"/>
      <c r="AU198" s="229"/>
      <c r="AV198" s="229"/>
      <c r="AW198" s="229"/>
      <c r="AX198" s="229"/>
      <c r="AY198" s="229"/>
      <c r="AZ198" s="229"/>
      <c r="BA198" s="229"/>
      <c r="BB198" s="229"/>
      <c r="BC198" s="229"/>
      <c r="BD198" s="229"/>
      <c r="BE198" s="229"/>
      <c r="BF198" s="229"/>
      <c r="BG198" s="229"/>
      <c r="BH198" s="229"/>
      <c r="BI198" s="229"/>
      <c r="BJ198" s="229"/>
      <c r="BK198" s="229"/>
      <c r="BL198" s="229"/>
      <c r="BM198" s="229"/>
      <c r="BN198" s="229"/>
      <c r="BO198" s="229"/>
      <c r="BP198" s="229"/>
      <c r="BQ198" s="229"/>
      <c r="BR198" s="229"/>
      <c r="BS198" s="229"/>
      <c r="BT198" s="229"/>
      <c r="BU198" s="229"/>
      <c r="BV198" s="229"/>
      <c r="BW198" s="229"/>
      <c r="BX198" s="229"/>
      <c r="BY198" s="229"/>
      <c r="BZ198" s="229"/>
      <c r="CA198" s="229"/>
      <c r="CB198" s="229"/>
      <c r="CC198" s="229"/>
      <c r="CD198" s="229"/>
      <c r="CE198" s="229"/>
      <c r="CF198" s="229"/>
      <c r="CG198" s="229"/>
      <c r="CH198" s="229"/>
      <c r="CI198" s="229"/>
      <c r="CJ198" s="229"/>
      <c r="CK198" s="229"/>
      <c r="CL198" s="229"/>
      <c r="CM198" s="229"/>
      <c r="CN198" s="229"/>
      <c r="CO198" s="229"/>
      <c r="CP198" s="229"/>
      <c r="CQ198" s="229"/>
      <c r="CR198" s="229"/>
      <c r="CS198" s="229"/>
      <c r="CT198" s="229"/>
      <c r="CU198" s="229"/>
      <c r="CV198" s="229"/>
      <c r="CW198" s="229"/>
      <c r="CX198" s="229"/>
      <c r="CY198" s="229"/>
      <c r="CZ198" s="229"/>
      <c r="DA198" s="229"/>
      <c r="DB198" s="229"/>
      <c r="DC198" s="229"/>
      <c r="DD198" s="229"/>
      <c r="DE198" s="229"/>
      <c r="DF198" s="229"/>
      <c r="DG198" s="229"/>
      <c r="DH198" s="229"/>
      <c r="DI198" s="229"/>
      <c r="DJ198" s="229"/>
      <c r="DK198" s="229"/>
      <c r="DL198" s="229"/>
      <c r="DM198" s="229"/>
      <c r="DN198" s="229"/>
      <c r="DO198" s="229"/>
      <c r="DP198" s="229"/>
      <c r="DQ198" s="229"/>
      <c r="DR198" s="229"/>
      <c r="DS198" s="229"/>
      <c r="DT198" s="229"/>
      <c r="DU198" s="229"/>
      <c r="DV198" s="229"/>
      <c r="DW198" s="229"/>
      <c r="DX198" s="229"/>
      <c r="DY198" s="229"/>
      <c r="DZ198" s="229"/>
      <c r="EA198" s="229"/>
      <c r="EB198" s="229"/>
      <c r="EC198" s="229"/>
      <c r="ED198" s="229"/>
      <c r="EE198" s="229"/>
      <c r="EF198" s="229"/>
      <c r="EG198" s="229"/>
      <c r="EH198" s="229"/>
      <c r="EI198" s="229"/>
      <c r="EJ198" s="229"/>
      <c r="EK198" s="229"/>
      <c r="EL198" s="229"/>
      <c r="EM198" s="229"/>
      <c r="EN198" s="229"/>
      <c r="EO198" s="229"/>
      <c r="EP198" s="229"/>
      <c r="EQ198" s="229"/>
      <c r="ER198" s="229"/>
      <c r="ES198" s="229"/>
      <c r="ET198" s="229"/>
      <c r="EU198" s="229"/>
      <c r="EV198" s="229"/>
      <c r="EW198" s="229"/>
      <c r="EX198" s="229"/>
      <c r="EY198" s="229"/>
      <c r="EZ198" s="229"/>
      <c r="FA198" s="229"/>
      <c r="FB198" s="229"/>
    </row>
    <row r="199" spans="4:158" hidden="1" x14ac:dyDescent="0.25">
      <c r="D199" s="229"/>
      <c r="E199" s="229"/>
      <c r="F199" s="229"/>
      <c r="G199" s="229"/>
      <c r="H199" s="229"/>
      <c r="I199" s="229"/>
      <c r="J199" s="229"/>
      <c r="K199" s="229"/>
      <c r="L199" s="229"/>
      <c r="M199" s="229"/>
      <c r="N199" s="229"/>
      <c r="O199" s="229"/>
      <c r="P199" s="229"/>
      <c r="Q199" s="229"/>
      <c r="R199" s="229"/>
      <c r="S199" s="229"/>
      <c r="T199" s="229"/>
      <c r="U199" s="229"/>
      <c r="V199" s="229"/>
      <c r="W199" s="229"/>
      <c r="X199" s="229"/>
      <c r="Y199" s="229"/>
      <c r="Z199" s="229"/>
      <c r="AA199" s="229"/>
      <c r="AB199" s="229"/>
      <c r="AC199" s="229"/>
      <c r="AD199" s="229"/>
      <c r="AE199" s="229"/>
      <c r="AF199" s="229"/>
      <c r="AG199" s="229"/>
      <c r="AH199" s="229"/>
      <c r="AI199" s="229"/>
      <c r="AJ199" s="229"/>
      <c r="AK199" s="229"/>
      <c r="AL199" s="229"/>
      <c r="AM199" s="229"/>
      <c r="AN199" s="229"/>
      <c r="AO199" s="229"/>
      <c r="AP199" s="229"/>
      <c r="AQ199" s="229"/>
      <c r="AR199" s="229"/>
      <c r="AS199" s="229"/>
      <c r="AT199" s="229"/>
      <c r="AU199" s="229"/>
      <c r="AV199" s="229"/>
      <c r="AW199" s="229"/>
      <c r="AX199" s="229"/>
      <c r="AY199" s="229"/>
      <c r="AZ199" s="229"/>
      <c r="BA199" s="229"/>
      <c r="BB199" s="229"/>
      <c r="BC199" s="229"/>
      <c r="BD199" s="229"/>
      <c r="BE199" s="229"/>
      <c r="BF199" s="229"/>
      <c r="BG199" s="229"/>
      <c r="BH199" s="229"/>
      <c r="BI199" s="229"/>
      <c r="BJ199" s="229"/>
      <c r="BK199" s="229"/>
      <c r="BL199" s="229"/>
      <c r="BM199" s="229"/>
      <c r="BN199" s="229"/>
      <c r="BO199" s="229"/>
      <c r="BP199" s="229"/>
      <c r="BQ199" s="229"/>
      <c r="BR199" s="229"/>
      <c r="BS199" s="229"/>
      <c r="BT199" s="229"/>
      <c r="BU199" s="229"/>
      <c r="BV199" s="229"/>
      <c r="BW199" s="229"/>
      <c r="BX199" s="229"/>
      <c r="BY199" s="229"/>
      <c r="BZ199" s="229"/>
      <c r="CA199" s="229"/>
      <c r="CB199" s="229"/>
      <c r="CC199" s="229"/>
      <c r="CD199" s="229"/>
      <c r="CE199" s="229"/>
      <c r="CF199" s="229"/>
      <c r="CG199" s="229"/>
      <c r="CH199" s="229"/>
      <c r="CI199" s="229"/>
      <c r="CJ199" s="229"/>
      <c r="CK199" s="229"/>
      <c r="CL199" s="229"/>
      <c r="CM199" s="229"/>
      <c r="CN199" s="229"/>
      <c r="CO199" s="229"/>
      <c r="CP199" s="229"/>
      <c r="CQ199" s="229"/>
      <c r="CR199" s="229"/>
      <c r="CS199" s="229"/>
      <c r="CT199" s="229"/>
      <c r="CU199" s="229"/>
      <c r="CV199" s="229"/>
      <c r="CW199" s="229"/>
      <c r="CX199" s="229"/>
      <c r="CY199" s="229"/>
      <c r="CZ199" s="229"/>
      <c r="DA199" s="229"/>
      <c r="DB199" s="229"/>
      <c r="DC199" s="229"/>
      <c r="DD199" s="229"/>
      <c r="DE199" s="229"/>
      <c r="DF199" s="229"/>
      <c r="DG199" s="229"/>
      <c r="DH199" s="229"/>
      <c r="DI199" s="229"/>
      <c r="DJ199" s="229"/>
      <c r="DK199" s="229"/>
      <c r="DL199" s="229"/>
      <c r="DM199" s="229"/>
      <c r="DN199" s="229"/>
      <c r="DO199" s="229"/>
      <c r="DP199" s="229"/>
      <c r="DQ199" s="229"/>
      <c r="DR199" s="229"/>
      <c r="DS199" s="229"/>
      <c r="DT199" s="229"/>
      <c r="DU199" s="229"/>
      <c r="DV199" s="229"/>
      <c r="DW199" s="229"/>
      <c r="DX199" s="229"/>
      <c r="DY199" s="229"/>
      <c r="DZ199" s="229"/>
      <c r="EA199" s="229"/>
      <c r="EB199" s="229"/>
      <c r="EC199" s="229"/>
      <c r="ED199" s="229"/>
      <c r="EE199" s="229"/>
      <c r="EF199" s="229"/>
      <c r="EG199" s="229"/>
      <c r="EH199" s="229"/>
      <c r="EI199" s="229"/>
      <c r="EJ199" s="229"/>
      <c r="EK199" s="229"/>
      <c r="EL199" s="229"/>
      <c r="EM199" s="229"/>
      <c r="EN199" s="229"/>
      <c r="EO199" s="229"/>
      <c r="EP199" s="229"/>
      <c r="EQ199" s="229"/>
      <c r="ER199" s="229"/>
      <c r="ES199" s="229"/>
      <c r="ET199" s="229"/>
      <c r="EU199" s="229"/>
      <c r="EV199" s="229"/>
      <c r="EW199" s="229"/>
      <c r="EX199" s="229"/>
      <c r="EY199" s="229"/>
      <c r="EZ199" s="229"/>
      <c r="FA199" s="229"/>
      <c r="FB199" s="229"/>
    </row>
    <row r="200" spans="4:158" hidden="1" x14ac:dyDescent="0.25">
      <c r="D200" s="229"/>
      <c r="E200" s="229"/>
      <c r="F200" s="229"/>
      <c r="G200" s="229"/>
      <c r="H200" s="229"/>
      <c r="I200" s="229"/>
      <c r="J200" s="229"/>
      <c r="K200" s="229"/>
      <c r="L200" s="229"/>
      <c r="M200" s="229"/>
      <c r="N200" s="229"/>
      <c r="O200" s="229"/>
      <c r="P200" s="229"/>
      <c r="Q200" s="229"/>
      <c r="R200" s="229"/>
      <c r="S200" s="229"/>
      <c r="T200" s="229"/>
      <c r="U200" s="229"/>
      <c r="V200" s="229"/>
      <c r="W200" s="229"/>
      <c r="X200" s="229"/>
      <c r="Y200" s="229"/>
      <c r="Z200" s="229"/>
      <c r="AA200" s="229"/>
      <c r="AB200" s="229"/>
      <c r="AC200" s="229"/>
      <c r="AD200" s="229"/>
      <c r="AE200" s="229"/>
      <c r="AF200" s="229"/>
      <c r="AG200" s="229"/>
      <c r="AH200" s="229"/>
      <c r="AI200" s="229"/>
      <c r="AJ200" s="229"/>
      <c r="AK200" s="229"/>
      <c r="AL200" s="229"/>
      <c r="AM200" s="229"/>
      <c r="AN200" s="229"/>
      <c r="AO200" s="229"/>
      <c r="AP200" s="229"/>
      <c r="AQ200" s="229"/>
      <c r="AR200" s="229"/>
      <c r="AS200" s="229"/>
      <c r="AT200" s="229"/>
      <c r="AU200" s="229"/>
      <c r="AV200" s="229"/>
      <c r="AW200" s="229"/>
      <c r="AX200" s="229"/>
      <c r="AY200" s="229"/>
      <c r="AZ200" s="229"/>
      <c r="BA200" s="229"/>
      <c r="BB200" s="229"/>
      <c r="BC200" s="229"/>
      <c r="BD200" s="229"/>
      <c r="BE200" s="229"/>
      <c r="BF200" s="229"/>
      <c r="BG200" s="229"/>
      <c r="BH200" s="229"/>
      <c r="BI200" s="229"/>
      <c r="BJ200" s="229"/>
      <c r="BK200" s="229"/>
      <c r="BL200" s="229"/>
      <c r="BM200" s="229"/>
      <c r="BN200" s="229"/>
      <c r="BO200" s="229"/>
      <c r="BP200" s="229"/>
      <c r="BQ200" s="229"/>
      <c r="BR200" s="229"/>
      <c r="BS200" s="229"/>
      <c r="BT200" s="229"/>
      <c r="BU200" s="229"/>
      <c r="BV200" s="229"/>
      <c r="BW200" s="229"/>
      <c r="BX200" s="229"/>
      <c r="BY200" s="229"/>
      <c r="BZ200" s="229"/>
      <c r="CA200" s="229"/>
      <c r="CB200" s="229"/>
      <c r="CC200" s="229"/>
      <c r="CD200" s="229"/>
      <c r="CE200" s="229"/>
      <c r="CF200" s="229"/>
      <c r="CG200" s="229"/>
      <c r="CH200" s="229"/>
      <c r="CI200" s="229"/>
      <c r="CJ200" s="229"/>
      <c r="CK200" s="229"/>
      <c r="CL200" s="229"/>
      <c r="CM200" s="229"/>
      <c r="CN200" s="229"/>
      <c r="CO200" s="229"/>
      <c r="CP200" s="229"/>
      <c r="CQ200" s="229"/>
      <c r="CR200" s="229"/>
      <c r="CS200" s="229"/>
      <c r="CT200" s="229"/>
      <c r="CU200" s="229"/>
      <c r="CV200" s="229"/>
      <c r="CW200" s="229"/>
      <c r="CX200" s="229"/>
      <c r="CY200" s="229"/>
      <c r="CZ200" s="229"/>
      <c r="DA200" s="229"/>
      <c r="DB200" s="229"/>
      <c r="DC200" s="229"/>
      <c r="DD200" s="229"/>
      <c r="DE200" s="229"/>
      <c r="DF200" s="229"/>
      <c r="DG200" s="229"/>
      <c r="DH200" s="229"/>
      <c r="DI200" s="229"/>
      <c r="DJ200" s="229"/>
      <c r="DK200" s="229"/>
      <c r="DL200" s="229"/>
      <c r="DM200" s="229"/>
      <c r="DN200" s="229"/>
      <c r="DO200" s="229"/>
      <c r="DP200" s="229"/>
      <c r="DQ200" s="229"/>
      <c r="DR200" s="229"/>
      <c r="DS200" s="229"/>
      <c r="DT200" s="229"/>
      <c r="DU200" s="229"/>
      <c r="DV200" s="229"/>
      <c r="DW200" s="229"/>
      <c r="DX200" s="229"/>
      <c r="DY200" s="229"/>
      <c r="DZ200" s="229"/>
      <c r="EA200" s="229"/>
      <c r="EB200" s="229"/>
      <c r="EC200" s="229"/>
      <c r="ED200" s="229"/>
      <c r="EE200" s="229"/>
      <c r="EF200" s="229"/>
      <c r="EG200" s="229"/>
      <c r="EH200" s="229"/>
      <c r="EI200" s="229"/>
      <c r="EJ200" s="229"/>
      <c r="EK200" s="229"/>
      <c r="EL200" s="229"/>
      <c r="EM200" s="229"/>
      <c r="EN200" s="229"/>
      <c r="EO200" s="229"/>
      <c r="EP200" s="229"/>
      <c r="EQ200" s="229"/>
      <c r="ER200" s="229"/>
      <c r="ES200" s="229"/>
      <c r="ET200" s="229"/>
      <c r="EU200" s="229"/>
      <c r="EV200" s="229"/>
      <c r="EW200" s="229"/>
      <c r="EX200" s="229"/>
      <c r="EY200" s="229"/>
      <c r="EZ200" s="229"/>
      <c r="FA200" s="229"/>
      <c r="FB200" s="229"/>
    </row>
    <row r="201" spans="4:158" hidden="1" x14ac:dyDescent="0.25">
      <c r="D201" s="229"/>
      <c r="E201" s="229"/>
      <c r="F201" s="229"/>
      <c r="G201" s="229"/>
      <c r="H201" s="229"/>
      <c r="I201" s="229"/>
      <c r="J201" s="229"/>
      <c r="K201" s="229"/>
      <c r="L201" s="229"/>
      <c r="M201" s="229"/>
      <c r="N201" s="229"/>
      <c r="O201" s="229"/>
      <c r="P201" s="229"/>
      <c r="Q201" s="229"/>
      <c r="R201" s="229"/>
      <c r="S201" s="229"/>
      <c r="T201" s="229"/>
      <c r="U201" s="229"/>
      <c r="V201" s="229"/>
      <c r="W201" s="229"/>
      <c r="X201" s="229"/>
      <c r="Y201" s="229"/>
      <c r="Z201" s="229"/>
      <c r="AA201" s="229"/>
      <c r="AB201" s="229"/>
      <c r="AC201" s="229"/>
      <c r="AD201" s="229"/>
      <c r="AE201" s="229"/>
      <c r="AF201" s="229"/>
      <c r="AG201" s="229"/>
      <c r="AH201" s="229"/>
      <c r="AI201" s="229"/>
      <c r="AJ201" s="229"/>
      <c r="AK201" s="229"/>
      <c r="AL201" s="229"/>
      <c r="AM201" s="229"/>
      <c r="AN201" s="229"/>
      <c r="AO201" s="229"/>
      <c r="AP201" s="229"/>
      <c r="AQ201" s="229"/>
      <c r="AR201" s="229"/>
      <c r="AS201" s="229"/>
      <c r="AT201" s="229"/>
      <c r="AU201" s="229"/>
      <c r="AV201" s="229"/>
      <c r="AW201" s="229"/>
      <c r="AX201" s="229"/>
      <c r="AY201" s="229"/>
      <c r="AZ201" s="229"/>
      <c r="BA201" s="229"/>
      <c r="BB201" s="229"/>
      <c r="BC201" s="229"/>
      <c r="BD201" s="229"/>
      <c r="BE201" s="229"/>
      <c r="BF201" s="229"/>
      <c r="BG201" s="229"/>
      <c r="BH201" s="229"/>
      <c r="BI201" s="229"/>
      <c r="BJ201" s="229"/>
      <c r="BK201" s="229"/>
      <c r="BL201" s="229"/>
      <c r="BM201" s="229"/>
      <c r="BN201" s="229"/>
      <c r="BO201" s="229"/>
      <c r="BP201" s="229"/>
      <c r="BQ201" s="229"/>
      <c r="BR201" s="229"/>
      <c r="BS201" s="229"/>
      <c r="BT201" s="229"/>
      <c r="BU201" s="229"/>
      <c r="BV201" s="229"/>
      <c r="BW201" s="229"/>
      <c r="BX201" s="229"/>
      <c r="BY201" s="229"/>
      <c r="BZ201" s="229"/>
      <c r="CA201" s="229"/>
      <c r="CB201" s="229"/>
      <c r="CC201" s="229"/>
      <c r="CD201" s="229"/>
      <c r="CE201" s="229"/>
      <c r="CF201" s="229"/>
      <c r="CG201" s="229"/>
      <c r="CH201" s="229"/>
      <c r="CI201" s="229"/>
      <c r="CJ201" s="229"/>
      <c r="CK201" s="229"/>
      <c r="CL201" s="229"/>
      <c r="CM201" s="229"/>
      <c r="CN201" s="229"/>
      <c r="CO201" s="229"/>
      <c r="CP201" s="229"/>
      <c r="CQ201" s="229"/>
      <c r="CR201" s="229"/>
      <c r="CS201" s="229"/>
      <c r="CT201" s="229"/>
      <c r="CU201" s="229"/>
      <c r="CV201" s="229"/>
      <c r="CW201" s="229"/>
      <c r="CX201" s="229"/>
      <c r="CY201" s="229"/>
      <c r="CZ201" s="229"/>
      <c r="DA201" s="229"/>
      <c r="DB201" s="229"/>
      <c r="DC201" s="229"/>
      <c r="DD201" s="229"/>
      <c r="DE201" s="229"/>
      <c r="DF201" s="229"/>
      <c r="DG201" s="229"/>
      <c r="DH201" s="229"/>
      <c r="DI201" s="229"/>
      <c r="DJ201" s="229"/>
      <c r="DK201" s="229"/>
      <c r="DL201" s="229"/>
      <c r="DM201" s="229"/>
      <c r="DN201" s="229"/>
      <c r="DO201" s="229"/>
      <c r="DP201" s="229"/>
      <c r="DQ201" s="229"/>
      <c r="DR201" s="229"/>
      <c r="DS201" s="229"/>
      <c r="DT201" s="229"/>
      <c r="DU201" s="229"/>
      <c r="DV201" s="229"/>
      <c r="DW201" s="229"/>
      <c r="DX201" s="229"/>
      <c r="DY201" s="229"/>
      <c r="DZ201" s="229"/>
      <c r="EA201" s="229"/>
      <c r="EB201" s="229"/>
      <c r="EC201" s="229"/>
      <c r="ED201" s="229"/>
      <c r="EE201" s="229"/>
      <c r="EF201" s="229"/>
      <c r="EG201" s="229"/>
      <c r="EH201" s="229"/>
      <c r="EI201" s="229"/>
      <c r="EJ201" s="229"/>
      <c r="EK201" s="229"/>
      <c r="EL201" s="229"/>
      <c r="EM201" s="229"/>
      <c r="EN201" s="229"/>
      <c r="EO201" s="229"/>
      <c r="EP201" s="229"/>
      <c r="EQ201" s="229"/>
      <c r="ER201" s="229"/>
      <c r="ES201" s="229"/>
      <c r="ET201" s="229"/>
      <c r="EU201" s="229"/>
      <c r="EV201" s="229"/>
      <c r="EW201" s="229"/>
      <c r="EX201" s="229"/>
      <c r="EY201" s="229"/>
      <c r="EZ201" s="229"/>
      <c r="FA201" s="229"/>
      <c r="FB201" s="229"/>
    </row>
    <row r="202" spans="4:158" hidden="1" x14ac:dyDescent="0.25">
      <c r="D202" s="229"/>
      <c r="E202" s="229"/>
      <c r="F202" s="229"/>
      <c r="G202" s="229"/>
      <c r="H202" s="229"/>
      <c r="I202" s="229"/>
      <c r="J202" s="229"/>
      <c r="K202" s="229"/>
      <c r="L202" s="229"/>
      <c r="M202" s="229"/>
      <c r="N202" s="229"/>
      <c r="O202" s="229"/>
      <c r="P202" s="229"/>
      <c r="Q202" s="229"/>
      <c r="R202" s="229"/>
      <c r="S202" s="229"/>
      <c r="T202" s="229"/>
      <c r="U202" s="229"/>
      <c r="V202" s="229"/>
      <c r="W202" s="229"/>
      <c r="X202" s="229"/>
      <c r="Y202" s="229"/>
      <c r="Z202" s="229"/>
      <c r="AA202" s="229"/>
      <c r="AB202" s="229"/>
      <c r="AC202" s="229"/>
      <c r="AD202" s="229"/>
      <c r="AE202" s="229"/>
      <c r="AF202" s="229"/>
      <c r="AG202" s="229"/>
      <c r="AH202" s="229"/>
      <c r="AI202" s="229"/>
      <c r="AJ202" s="229"/>
      <c r="AK202" s="229"/>
      <c r="AL202" s="229"/>
      <c r="AM202" s="229"/>
      <c r="AN202" s="229"/>
      <c r="AO202" s="229"/>
      <c r="AP202" s="229"/>
      <c r="AQ202" s="229"/>
      <c r="AR202" s="229"/>
      <c r="AS202" s="229"/>
      <c r="AT202" s="229"/>
      <c r="AU202" s="229"/>
      <c r="AV202" s="229"/>
      <c r="AW202" s="229"/>
      <c r="AX202" s="229"/>
      <c r="AY202" s="229"/>
      <c r="AZ202" s="229"/>
      <c r="BA202" s="229"/>
      <c r="BB202" s="229"/>
      <c r="BC202" s="229"/>
      <c r="BD202" s="229"/>
      <c r="BE202" s="229"/>
      <c r="BF202" s="229"/>
      <c r="BG202" s="229"/>
      <c r="BH202" s="229"/>
      <c r="BI202" s="229"/>
      <c r="BJ202" s="229"/>
      <c r="BK202" s="229"/>
      <c r="BL202" s="229"/>
      <c r="BM202" s="229"/>
      <c r="BN202" s="229"/>
      <c r="BO202" s="229"/>
      <c r="BP202" s="229"/>
      <c r="BQ202" s="229"/>
      <c r="BR202" s="229"/>
      <c r="BS202" s="229"/>
      <c r="BT202" s="229"/>
      <c r="BU202" s="229"/>
      <c r="BV202" s="229"/>
      <c r="BW202" s="229"/>
      <c r="BX202" s="229"/>
      <c r="BY202" s="229"/>
      <c r="BZ202" s="229"/>
      <c r="CA202" s="229"/>
      <c r="CB202" s="229"/>
      <c r="CC202" s="229"/>
      <c r="CD202" s="229"/>
      <c r="CE202" s="229"/>
      <c r="CF202" s="229"/>
      <c r="CG202" s="229"/>
      <c r="CH202" s="229"/>
      <c r="CI202" s="229"/>
      <c r="CJ202" s="229"/>
      <c r="CK202" s="229"/>
      <c r="CL202" s="229"/>
      <c r="CM202" s="229"/>
      <c r="CN202" s="229"/>
      <c r="CO202" s="229"/>
      <c r="CP202" s="229"/>
      <c r="CQ202" s="229"/>
      <c r="CR202" s="229"/>
      <c r="CS202" s="229"/>
      <c r="CT202" s="229"/>
      <c r="CU202" s="229"/>
      <c r="CV202" s="229"/>
      <c r="CW202" s="229"/>
      <c r="CX202" s="229"/>
      <c r="CY202" s="229"/>
      <c r="CZ202" s="229"/>
      <c r="DA202" s="229"/>
      <c r="DB202" s="229"/>
      <c r="DC202" s="229"/>
      <c r="DD202" s="229"/>
      <c r="DE202" s="229"/>
      <c r="DF202" s="229"/>
      <c r="DG202" s="229"/>
      <c r="DH202" s="229"/>
      <c r="DI202" s="229"/>
      <c r="DJ202" s="229"/>
      <c r="DK202" s="229"/>
      <c r="DL202" s="229"/>
      <c r="DM202" s="229"/>
      <c r="DN202" s="229"/>
      <c r="DO202" s="229"/>
      <c r="DP202" s="229"/>
      <c r="DQ202" s="229"/>
      <c r="DR202" s="229"/>
      <c r="DS202" s="229"/>
      <c r="DT202" s="229"/>
      <c r="DU202" s="229"/>
      <c r="DV202" s="229"/>
      <c r="DW202" s="229"/>
      <c r="DX202" s="229"/>
      <c r="DY202" s="229"/>
      <c r="DZ202" s="229"/>
      <c r="EA202" s="229"/>
      <c r="EB202" s="229"/>
      <c r="EC202" s="229"/>
      <c r="ED202" s="229"/>
      <c r="EE202" s="229"/>
      <c r="EF202" s="229"/>
      <c r="EG202" s="229"/>
      <c r="EH202" s="229"/>
      <c r="EI202" s="229"/>
      <c r="EJ202" s="229"/>
      <c r="EK202" s="229"/>
      <c r="EL202" s="229"/>
      <c r="EM202" s="229"/>
      <c r="EN202" s="229"/>
      <c r="EO202" s="229"/>
      <c r="EP202" s="229"/>
      <c r="EQ202" s="229"/>
      <c r="ER202" s="229"/>
      <c r="ES202" s="229"/>
      <c r="ET202" s="229"/>
      <c r="EU202" s="229"/>
      <c r="EV202" s="229"/>
      <c r="EW202" s="229"/>
      <c r="EX202" s="229"/>
      <c r="EY202" s="229"/>
      <c r="EZ202" s="229"/>
      <c r="FA202" s="229"/>
      <c r="FB202" s="229"/>
    </row>
    <row r="203" spans="4:158" hidden="1" x14ac:dyDescent="0.25">
      <c r="D203" s="229"/>
      <c r="E203" s="229"/>
      <c r="F203" s="229"/>
      <c r="G203" s="229"/>
      <c r="H203" s="229"/>
      <c r="I203" s="229"/>
      <c r="J203" s="229"/>
      <c r="K203" s="229"/>
      <c r="L203" s="229"/>
      <c r="M203" s="229"/>
      <c r="N203" s="229"/>
      <c r="O203" s="229"/>
      <c r="P203" s="229"/>
      <c r="Q203" s="229"/>
      <c r="R203" s="229"/>
      <c r="S203" s="229"/>
      <c r="T203" s="229"/>
      <c r="U203" s="229"/>
      <c r="V203" s="229"/>
      <c r="W203" s="229"/>
      <c r="X203" s="229"/>
      <c r="Y203" s="229"/>
      <c r="Z203" s="229"/>
      <c r="AA203" s="229"/>
      <c r="AB203" s="229"/>
      <c r="AC203" s="229"/>
      <c r="AD203" s="229"/>
      <c r="AE203" s="229"/>
      <c r="AF203" s="229"/>
      <c r="AG203" s="229"/>
      <c r="AH203" s="229"/>
      <c r="AI203" s="229"/>
      <c r="AJ203" s="229"/>
      <c r="AK203" s="229"/>
      <c r="AL203" s="229"/>
      <c r="AM203" s="229"/>
      <c r="AN203" s="229"/>
      <c r="AO203" s="229"/>
      <c r="AP203" s="229"/>
      <c r="AQ203" s="229"/>
      <c r="AR203" s="229"/>
      <c r="AS203" s="229"/>
      <c r="AT203" s="229"/>
      <c r="AU203" s="229"/>
      <c r="AV203" s="229"/>
      <c r="AW203" s="229"/>
      <c r="AX203" s="229"/>
      <c r="AY203" s="229"/>
      <c r="AZ203" s="229"/>
      <c r="BA203" s="229"/>
      <c r="BB203" s="229"/>
      <c r="BC203" s="229"/>
      <c r="BD203" s="229"/>
      <c r="BE203" s="229"/>
      <c r="BF203" s="229"/>
      <c r="BG203" s="229"/>
      <c r="BH203" s="229"/>
      <c r="BI203" s="229"/>
      <c r="BJ203" s="229"/>
      <c r="BK203" s="229"/>
      <c r="BL203" s="229"/>
      <c r="BM203" s="229"/>
      <c r="BN203" s="229"/>
      <c r="BO203" s="229"/>
      <c r="BP203" s="229"/>
      <c r="BQ203" s="229"/>
      <c r="BR203" s="229"/>
      <c r="BS203" s="229"/>
      <c r="BT203" s="229"/>
      <c r="BU203" s="229"/>
      <c r="BV203" s="229"/>
      <c r="BW203" s="229"/>
      <c r="BX203" s="229"/>
      <c r="BY203" s="229"/>
      <c r="BZ203" s="229"/>
      <c r="CA203" s="229"/>
      <c r="CB203" s="229"/>
      <c r="CC203" s="229"/>
      <c r="CD203" s="229"/>
      <c r="CE203" s="229"/>
      <c r="CF203" s="229"/>
      <c r="CG203" s="229"/>
      <c r="CH203" s="229"/>
      <c r="CI203" s="229"/>
      <c r="CJ203" s="229"/>
      <c r="CK203" s="229"/>
      <c r="CL203" s="229"/>
      <c r="CM203" s="229"/>
      <c r="CN203" s="229"/>
      <c r="CO203" s="229"/>
      <c r="CP203" s="229"/>
      <c r="CQ203" s="229"/>
      <c r="CR203" s="229"/>
      <c r="CS203" s="229"/>
      <c r="CT203" s="229"/>
      <c r="CU203" s="229"/>
      <c r="CV203" s="229"/>
      <c r="CW203" s="229"/>
      <c r="CX203" s="229"/>
      <c r="CY203" s="229"/>
      <c r="CZ203" s="229"/>
      <c r="DA203" s="229"/>
      <c r="DB203" s="229"/>
      <c r="DC203" s="229"/>
      <c r="DD203" s="229"/>
      <c r="DE203" s="229"/>
      <c r="DF203" s="229"/>
      <c r="DG203" s="229"/>
      <c r="DH203" s="229"/>
      <c r="DI203" s="229"/>
      <c r="DJ203" s="229"/>
      <c r="DK203" s="229"/>
      <c r="DL203" s="229"/>
      <c r="DM203" s="229"/>
      <c r="DN203" s="229"/>
      <c r="DO203" s="229"/>
      <c r="DP203" s="229"/>
      <c r="DQ203" s="229"/>
      <c r="DR203" s="229"/>
      <c r="DS203" s="229"/>
      <c r="DT203" s="229"/>
      <c r="DU203" s="229"/>
      <c r="DV203" s="229"/>
      <c r="DW203" s="229"/>
      <c r="DX203" s="229"/>
      <c r="DY203" s="229"/>
      <c r="DZ203" s="229"/>
      <c r="EA203" s="229"/>
      <c r="EB203" s="229"/>
      <c r="EC203" s="229"/>
      <c r="ED203" s="229"/>
      <c r="EE203" s="229"/>
      <c r="EF203" s="229"/>
      <c r="EG203" s="229"/>
      <c r="EH203" s="229"/>
      <c r="EI203" s="229"/>
      <c r="EJ203" s="229"/>
      <c r="EK203" s="229"/>
      <c r="EL203" s="229"/>
      <c r="EM203" s="229"/>
      <c r="EN203" s="229"/>
      <c r="EO203" s="229"/>
      <c r="EP203" s="229"/>
      <c r="EQ203" s="229"/>
      <c r="ER203" s="229"/>
      <c r="ES203" s="229"/>
      <c r="ET203" s="229"/>
      <c r="EU203" s="229"/>
      <c r="EV203" s="229"/>
      <c r="EW203" s="229"/>
      <c r="EX203" s="229"/>
      <c r="EY203" s="229"/>
      <c r="EZ203" s="229"/>
      <c r="FA203" s="229"/>
      <c r="FB203" s="229"/>
    </row>
    <row r="204" spans="4:158" hidden="1" x14ac:dyDescent="0.25">
      <c r="D204" s="229"/>
      <c r="E204" s="229"/>
      <c r="F204" s="229"/>
      <c r="G204" s="229"/>
      <c r="H204" s="229"/>
      <c r="I204" s="229"/>
      <c r="J204" s="229"/>
      <c r="K204" s="229"/>
      <c r="L204" s="229"/>
      <c r="M204" s="229"/>
      <c r="N204" s="229"/>
      <c r="O204" s="229"/>
      <c r="P204" s="229"/>
      <c r="Q204" s="229"/>
      <c r="R204" s="229"/>
      <c r="S204" s="229"/>
      <c r="T204" s="229"/>
      <c r="U204" s="229"/>
      <c r="V204" s="229"/>
      <c r="W204" s="229"/>
      <c r="X204" s="229"/>
      <c r="Y204" s="229"/>
      <c r="Z204" s="229"/>
      <c r="AA204" s="229"/>
      <c r="AB204" s="229"/>
      <c r="AC204" s="229"/>
      <c r="AD204" s="229"/>
      <c r="AE204" s="229"/>
      <c r="AF204" s="229"/>
      <c r="AG204" s="229"/>
      <c r="AH204" s="229"/>
      <c r="AI204" s="229"/>
      <c r="AJ204" s="229"/>
      <c r="AK204" s="229"/>
      <c r="AL204" s="229"/>
      <c r="AM204" s="229"/>
      <c r="AN204" s="229"/>
      <c r="AO204" s="229"/>
      <c r="AP204" s="229"/>
      <c r="AQ204" s="229"/>
      <c r="AR204" s="229"/>
      <c r="AS204" s="229"/>
      <c r="AT204" s="229"/>
      <c r="AU204" s="229"/>
      <c r="AV204" s="229"/>
      <c r="AW204" s="229"/>
      <c r="AX204" s="229"/>
      <c r="AY204" s="229"/>
      <c r="AZ204" s="229"/>
      <c r="BA204" s="229"/>
      <c r="BB204" s="229"/>
      <c r="BC204" s="229"/>
      <c r="BD204" s="229"/>
      <c r="BE204" s="229"/>
      <c r="BF204" s="229"/>
      <c r="BG204" s="229"/>
      <c r="BH204" s="229"/>
      <c r="BI204" s="229"/>
      <c r="BJ204" s="229"/>
      <c r="BK204" s="229"/>
      <c r="BL204" s="229"/>
      <c r="BM204" s="229"/>
      <c r="BN204" s="229"/>
      <c r="BO204" s="229"/>
      <c r="BP204" s="229"/>
      <c r="BQ204" s="229"/>
      <c r="BR204" s="229"/>
      <c r="BS204" s="229"/>
      <c r="BT204" s="229"/>
      <c r="BU204" s="229"/>
      <c r="BV204" s="229"/>
      <c r="BW204" s="229"/>
      <c r="BX204" s="229"/>
      <c r="BY204" s="229"/>
      <c r="BZ204" s="229"/>
      <c r="CA204" s="229"/>
      <c r="CB204" s="229"/>
      <c r="CC204" s="229"/>
      <c r="CD204" s="229"/>
      <c r="CE204" s="229"/>
      <c r="CF204" s="229"/>
      <c r="CG204" s="229"/>
      <c r="CH204" s="229"/>
      <c r="CI204" s="229"/>
      <c r="CJ204" s="229"/>
      <c r="CK204" s="229"/>
      <c r="CL204" s="229"/>
      <c r="CM204" s="229"/>
      <c r="CN204" s="229"/>
      <c r="CO204" s="229"/>
      <c r="CP204" s="229"/>
      <c r="CQ204" s="229"/>
      <c r="CR204" s="229"/>
      <c r="CS204" s="229"/>
      <c r="CT204" s="229"/>
      <c r="CU204" s="229"/>
      <c r="CV204" s="229"/>
      <c r="CW204" s="229"/>
      <c r="CX204" s="229"/>
      <c r="CY204" s="229"/>
      <c r="CZ204" s="229"/>
      <c r="DA204" s="229"/>
      <c r="DB204" s="229"/>
      <c r="DC204" s="229"/>
      <c r="DD204" s="229"/>
      <c r="DE204" s="229"/>
      <c r="DF204" s="229"/>
      <c r="DG204" s="229"/>
      <c r="DH204" s="229"/>
      <c r="DI204" s="229"/>
      <c r="DJ204" s="229"/>
      <c r="DK204" s="229"/>
      <c r="DL204" s="229"/>
      <c r="DM204" s="229"/>
      <c r="DN204" s="229"/>
      <c r="DO204" s="229"/>
      <c r="DP204" s="229"/>
      <c r="DQ204" s="229"/>
      <c r="DR204" s="229"/>
      <c r="DS204" s="229"/>
      <c r="DT204" s="229"/>
      <c r="DU204" s="229"/>
      <c r="DV204" s="229"/>
      <c r="DW204" s="229"/>
      <c r="DX204" s="229"/>
      <c r="DY204" s="229"/>
      <c r="DZ204" s="229"/>
      <c r="EA204" s="229"/>
      <c r="EB204" s="229"/>
      <c r="EC204" s="229"/>
      <c r="ED204" s="229"/>
      <c r="EE204" s="229"/>
      <c r="EF204" s="229"/>
      <c r="EG204" s="229"/>
      <c r="EH204" s="229"/>
      <c r="EI204" s="229"/>
      <c r="EJ204" s="229"/>
      <c r="EK204" s="229"/>
      <c r="EL204" s="229"/>
      <c r="EM204" s="229"/>
      <c r="EN204" s="229"/>
      <c r="EO204" s="229"/>
      <c r="EP204" s="229"/>
      <c r="EQ204" s="229"/>
      <c r="ER204" s="229"/>
      <c r="ES204" s="229"/>
      <c r="ET204" s="229"/>
      <c r="EU204" s="229"/>
      <c r="EV204" s="229"/>
      <c r="EW204" s="229"/>
      <c r="EX204" s="229"/>
      <c r="EY204" s="229"/>
      <c r="EZ204" s="229"/>
      <c r="FA204" s="229"/>
      <c r="FB204" s="229"/>
    </row>
    <row r="205" spans="4:158" hidden="1" x14ac:dyDescent="0.25">
      <c r="D205" s="229"/>
      <c r="E205" s="229"/>
      <c r="F205" s="229"/>
      <c r="G205" s="229"/>
      <c r="H205" s="229"/>
      <c r="I205" s="229"/>
      <c r="J205" s="229"/>
      <c r="K205" s="229"/>
      <c r="L205" s="229"/>
      <c r="M205" s="229"/>
      <c r="N205" s="229"/>
      <c r="O205" s="229"/>
      <c r="P205" s="229"/>
      <c r="Q205" s="229"/>
      <c r="R205" s="229"/>
      <c r="S205" s="229"/>
      <c r="T205" s="229"/>
      <c r="U205" s="229"/>
      <c r="V205" s="229"/>
      <c r="W205" s="229"/>
      <c r="X205" s="229"/>
      <c r="Y205" s="229"/>
      <c r="Z205" s="229"/>
      <c r="AA205" s="229"/>
      <c r="AB205" s="229"/>
      <c r="AC205" s="229"/>
      <c r="AD205" s="229"/>
      <c r="AE205" s="229"/>
      <c r="AF205" s="229"/>
      <c r="AG205" s="229"/>
      <c r="AH205" s="229"/>
      <c r="AI205" s="229"/>
      <c r="AJ205" s="229"/>
      <c r="AK205" s="229"/>
      <c r="AL205" s="229"/>
      <c r="AM205" s="229"/>
      <c r="AN205" s="229"/>
      <c r="AO205" s="229"/>
      <c r="AP205" s="229"/>
      <c r="AQ205" s="229"/>
      <c r="AR205" s="229"/>
      <c r="AS205" s="229"/>
      <c r="AT205" s="229"/>
      <c r="AU205" s="229"/>
      <c r="AV205" s="229"/>
      <c r="AW205" s="229"/>
      <c r="AX205" s="229"/>
      <c r="AY205" s="229"/>
      <c r="AZ205" s="229"/>
      <c r="BA205" s="229"/>
      <c r="BB205" s="229"/>
      <c r="BC205" s="229"/>
      <c r="BD205" s="229"/>
      <c r="BE205" s="229"/>
      <c r="BF205" s="229"/>
      <c r="BG205" s="229"/>
      <c r="BH205" s="229"/>
      <c r="BI205" s="229"/>
      <c r="BJ205" s="229"/>
      <c r="BK205" s="229"/>
      <c r="BL205" s="229"/>
      <c r="BM205" s="229"/>
      <c r="BN205" s="229"/>
      <c r="BO205" s="229"/>
      <c r="BP205" s="229"/>
      <c r="BQ205" s="229"/>
      <c r="BR205" s="229"/>
      <c r="BS205" s="229"/>
      <c r="BT205" s="229"/>
      <c r="BU205" s="229"/>
      <c r="BV205" s="229"/>
      <c r="BW205" s="229"/>
      <c r="BX205" s="229"/>
      <c r="BY205" s="229"/>
      <c r="BZ205" s="229"/>
      <c r="CA205" s="229"/>
      <c r="CB205" s="229"/>
      <c r="CC205" s="229"/>
      <c r="CD205" s="229"/>
      <c r="CE205" s="229"/>
      <c r="CF205" s="229"/>
      <c r="CG205" s="229"/>
      <c r="CH205" s="229"/>
      <c r="CI205" s="229"/>
      <c r="CJ205" s="229"/>
      <c r="CK205" s="229"/>
      <c r="CL205" s="229"/>
      <c r="CM205" s="229"/>
      <c r="CN205" s="229"/>
      <c r="CO205" s="229"/>
      <c r="CP205" s="229"/>
      <c r="CQ205" s="229"/>
      <c r="CR205" s="229"/>
      <c r="CS205" s="229"/>
      <c r="CT205" s="229"/>
      <c r="CU205" s="229"/>
      <c r="CV205" s="229"/>
      <c r="CW205" s="229"/>
      <c r="CX205" s="229"/>
      <c r="CY205" s="229"/>
      <c r="CZ205" s="229"/>
      <c r="DA205" s="229"/>
      <c r="DB205" s="229"/>
      <c r="DC205" s="229"/>
      <c r="DD205" s="229"/>
      <c r="DE205" s="229"/>
      <c r="DF205" s="229"/>
      <c r="DG205" s="229"/>
      <c r="DH205" s="229"/>
      <c r="DI205" s="229"/>
      <c r="DJ205" s="229"/>
      <c r="DK205" s="229"/>
      <c r="DL205" s="229"/>
      <c r="DM205" s="229"/>
      <c r="DN205" s="229"/>
      <c r="DO205" s="229"/>
      <c r="DP205" s="229"/>
      <c r="DQ205" s="229"/>
      <c r="DR205" s="229"/>
      <c r="DS205" s="229"/>
      <c r="DT205" s="229"/>
      <c r="DU205" s="229"/>
      <c r="DV205" s="229"/>
      <c r="DW205" s="229"/>
      <c r="DX205" s="229"/>
      <c r="DY205" s="229"/>
      <c r="DZ205" s="229"/>
      <c r="EA205" s="229"/>
      <c r="EB205" s="229"/>
      <c r="EC205" s="229"/>
      <c r="ED205" s="229"/>
      <c r="EE205" s="229"/>
      <c r="EF205" s="229"/>
      <c r="EG205" s="229"/>
      <c r="EH205" s="229"/>
      <c r="EI205" s="229"/>
      <c r="EJ205" s="229"/>
      <c r="EK205" s="229"/>
      <c r="EL205" s="229"/>
      <c r="EM205" s="229"/>
      <c r="EN205" s="229"/>
      <c r="EO205" s="229"/>
      <c r="EP205" s="229"/>
      <c r="EQ205" s="229"/>
      <c r="ER205" s="229"/>
      <c r="ES205" s="229"/>
      <c r="ET205" s="229"/>
      <c r="EU205" s="229"/>
      <c r="EV205" s="229"/>
      <c r="EW205" s="229"/>
      <c r="EX205" s="229"/>
      <c r="EY205" s="229"/>
      <c r="EZ205" s="229"/>
      <c r="FA205" s="229"/>
      <c r="FB205" s="229"/>
    </row>
    <row r="206" spans="4:158" hidden="1" x14ac:dyDescent="0.25">
      <c r="D206" s="229"/>
      <c r="E206" s="229"/>
      <c r="F206" s="229"/>
      <c r="G206" s="229"/>
      <c r="H206" s="229"/>
      <c r="I206" s="229"/>
      <c r="J206" s="229"/>
      <c r="K206" s="229"/>
      <c r="L206" s="229"/>
      <c r="M206" s="229"/>
      <c r="N206" s="229"/>
      <c r="O206" s="229"/>
      <c r="P206" s="229"/>
      <c r="Q206" s="229"/>
      <c r="R206" s="229"/>
      <c r="S206" s="229"/>
      <c r="T206" s="229"/>
      <c r="U206" s="229"/>
      <c r="V206" s="229"/>
      <c r="W206" s="229"/>
      <c r="X206" s="229"/>
      <c r="Y206" s="229"/>
      <c r="Z206" s="229"/>
      <c r="AA206" s="229"/>
      <c r="AB206" s="229"/>
      <c r="AC206" s="229"/>
      <c r="AD206" s="229"/>
      <c r="AE206" s="229"/>
      <c r="AF206" s="229"/>
      <c r="AG206" s="229"/>
      <c r="AH206" s="229"/>
      <c r="AI206" s="229"/>
      <c r="AJ206" s="229"/>
      <c r="AK206" s="229"/>
      <c r="AL206" s="229"/>
      <c r="AM206" s="229"/>
      <c r="AN206" s="229"/>
      <c r="AO206" s="229"/>
      <c r="AP206" s="229"/>
      <c r="AQ206" s="229"/>
      <c r="AR206" s="229"/>
      <c r="AS206" s="229"/>
      <c r="AT206" s="229"/>
      <c r="AU206" s="229"/>
      <c r="AV206" s="229"/>
      <c r="AW206" s="229"/>
      <c r="AX206" s="229"/>
      <c r="AY206" s="229"/>
      <c r="AZ206" s="229"/>
      <c r="BA206" s="229"/>
      <c r="BB206" s="229"/>
      <c r="BC206" s="229"/>
      <c r="BD206" s="229"/>
      <c r="BE206" s="229"/>
      <c r="BF206" s="229"/>
      <c r="BG206" s="229"/>
      <c r="BH206" s="229"/>
      <c r="BI206" s="229"/>
      <c r="BJ206" s="229"/>
      <c r="BK206" s="229"/>
      <c r="BL206" s="229"/>
      <c r="BM206" s="229"/>
      <c r="BN206" s="229"/>
      <c r="BO206" s="229"/>
      <c r="BP206" s="229"/>
      <c r="BQ206" s="229"/>
      <c r="BR206" s="229"/>
      <c r="BS206" s="229"/>
      <c r="BT206" s="229"/>
      <c r="BU206" s="229"/>
      <c r="BV206" s="229"/>
      <c r="BW206" s="229"/>
      <c r="BX206" s="229"/>
      <c r="BY206" s="229"/>
      <c r="BZ206" s="229"/>
      <c r="CA206" s="229"/>
      <c r="CB206" s="229"/>
      <c r="CC206" s="229"/>
      <c r="CD206" s="229"/>
      <c r="CE206" s="229"/>
      <c r="CF206" s="229"/>
      <c r="CG206" s="229"/>
      <c r="CH206" s="229"/>
      <c r="CI206" s="229"/>
      <c r="CJ206" s="229"/>
      <c r="CK206" s="229"/>
      <c r="CL206" s="229"/>
      <c r="CM206" s="229"/>
      <c r="CN206" s="229"/>
      <c r="CO206" s="229"/>
      <c r="CP206" s="229"/>
      <c r="CQ206" s="229"/>
      <c r="CR206" s="229"/>
      <c r="CS206" s="229"/>
      <c r="CT206" s="229"/>
      <c r="CU206" s="229"/>
      <c r="CV206" s="229"/>
      <c r="CW206" s="229"/>
      <c r="CX206" s="229"/>
      <c r="CY206" s="229"/>
      <c r="CZ206" s="229"/>
      <c r="DA206" s="229"/>
      <c r="DB206" s="229"/>
      <c r="DC206" s="229"/>
      <c r="DD206" s="229"/>
      <c r="DE206" s="229"/>
      <c r="DF206" s="229"/>
      <c r="DG206" s="229"/>
      <c r="DH206" s="229"/>
      <c r="DI206" s="229"/>
      <c r="DJ206" s="229"/>
      <c r="DK206" s="229"/>
      <c r="DL206" s="229"/>
      <c r="DM206" s="229"/>
      <c r="DN206" s="229"/>
      <c r="DO206" s="229"/>
      <c r="DP206" s="229"/>
      <c r="DQ206" s="229"/>
      <c r="DR206" s="229"/>
      <c r="DS206" s="229"/>
      <c r="DT206" s="229"/>
      <c r="DU206" s="229"/>
      <c r="DV206" s="229"/>
      <c r="DW206" s="229"/>
      <c r="DX206" s="229"/>
      <c r="DY206" s="229"/>
      <c r="DZ206" s="229"/>
      <c r="EA206" s="229"/>
      <c r="EB206" s="229"/>
      <c r="EC206" s="229"/>
      <c r="ED206" s="229"/>
      <c r="EE206" s="229"/>
      <c r="EF206" s="229"/>
      <c r="EG206" s="229"/>
      <c r="EH206" s="229"/>
      <c r="EI206" s="229"/>
      <c r="EJ206" s="229"/>
      <c r="EK206" s="229"/>
      <c r="EL206" s="229"/>
      <c r="EM206" s="229"/>
      <c r="EN206" s="229"/>
      <c r="EO206" s="229"/>
      <c r="EP206" s="229"/>
      <c r="EQ206" s="229"/>
      <c r="ER206" s="229"/>
      <c r="ES206" s="229"/>
      <c r="ET206" s="229"/>
      <c r="EU206" s="229"/>
      <c r="EV206" s="229"/>
      <c r="EW206" s="229"/>
      <c r="EX206" s="229"/>
      <c r="EY206" s="229"/>
      <c r="EZ206" s="229"/>
      <c r="FA206" s="229"/>
      <c r="FB206" s="229"/>
    </row>
    <row r="207" spans="4:158" hidden="1" x14ac:dyDescent="0.25">
      <c r="D207" s="229"/>
      <c r="E207" s="229"/>
      <c r="F207" s="229"/>
      <c r="G207" s="229"/>
      <c r="H207" s="229"/>
      <c r="I207" s="229"/>
      <c r="J207" s="229"/>
      <c r="K207" s="229"/>
      <c r="L207" s="229"/>
      <c r="M207" s="229"/>
      <c r="N207" s="229"/>
      <c r="O207" s="229"/>
      <c r="P207" s="229"/>
      <c r="Q207" s="229"/>
      <c r="R207" s="229"/>
      <c r="S207" s="229"/>
      <c r="T207" s="229"/>
      <c r="U207" s="229"/>
      <c r="V207" s="229"/>
      <c r="W207" s="229"/>
      <c r="X207" s="229"/>
      <c r="Y207" s="229"/>
      <c r="Z207" s="229"/>
      <c r="AA207" s="229"/>
      <c r="AB207" s="229"/>
      <c r="AC207" s="229"/>
      <c r="AD207" s="229"/>
      <c r="AE207" s="229"/>
      <c r="AF207" s="229"/>
      <c r="AG207" s="229"/>
      <c r="AH207" s="229"/>
      <c r="AI207" s="229"/>
      <c r="AJ207" s="229"/>
      <c r="AK207" s="229"/>
      <c r="AL207" s="229"/>
      <c r="AM207" s="229"/>
      <c r="AN207" s="229"/>
      <c r="AO207" s="229"/>
      <c r="AP207" s="229"/>
      <c r="AQ207" s="229"/>
      <c r="AR207" s="229"/>
      <c r="AS207" s="229"/>
      <c r="AT207" s="229"/>
      <c r="AU207" s="229"/>
      <c r="AV207" s="229"/>
      <c r="AW207" s="229"/>
      <c r="AX207" s="229"/>
      <c r="AY207" s="229"/>
      <c r="AZ207" s="229"/>
      <c r="BA207" s="229"/>
      <c r="BB207" s="229"/>
      <c r="BC207" s="229"/>
      <c r="BD207" s="229"/>
      <c r="BE207" s="229"/>
      <c r="BF207" s="229"/>
      <c r="BG207" s="229"/>
      <c r="BH207" s="229"/>
      <c r="BI207" s="229"/>
      <c r="BJ207" s="229"/>
      <c r="BK207" s="229"/>
      <c r="BL207" s="229"/>
      <c r="BM207" s="229"/>
      <c r="BN207" s="229"/>
      <c r="BO207" s="229"/>
      <c r="BP207" s="229"/>
      <c r="BQ207" s="229"/>
      <c r="BR207" s="229"/>
      <c r="BS207" s="229"/>
      <c r="BT207" s="229"/>
      <c r="BU207" s="229"/>
      <c r="BV207" s="229"/>
      <c r="BW207" s="229"/>
      <c r="BX207" s="229"/>
      <c r="BY207" s="229"/>
      <c r="BZ207" s="229"/>
      <c r="CA207" s="229"/>
      <c r="CB207" s="229"/>
      <c r="CC207" s="229"/>
      <c r="CD207" s="229"/>
      <c r="CE207" s="229"/>
      <c r="CF207" s="229"/>
      <c r="CG207" s="229"/>
      <c r="CH207" s="229"/>
      <c r="CI207" s="229"/>
      <c r="CJ207" s="229"/>
      <c r="CK207" s="229"/>
      <c r="CL207" s="229"/>
      <c r="CM207" s="229"/>
      <c r="CN207" s="229"/>
      <c r="CO207" s="229"/>
      <c r="CP207" s="229"/>
      <c r="CQ207" s="229"/>
      <c r="CR207" s="229"/>
      <c r="CS207" s="229"/>
      <c r="CT207" s="229"/>
      <c r="CU207" s="229"/>
      <c r="CV207" s="229"/>
      <c r="CW207" s="229"/>
      <c r="CX207" s="229"/>
      <c r="CY207" s="229"/>
      <c r="CZ207" s="229"/>
      <c r="DA207" s="229"/>
      <c r="DB207" s="229"/>
      <c r="DC207" s="229"/>
      <c r="DD207" s="229"/>
      <c r="DE207" s="229"/>
      <c r="DF207" s="229"/>
      <c r="DG207" s="229"/>
      <c r="DH207" s="229"/>
      <c r="DI207" s="229"/>
      <c r="DJ207" s="229"/>
      <c r="DK207" s="229"/>
      <c r="DL207" s="229"/>
      <c r="DM207" s="229"/>
      <c r="DN207" s="229"/>
      <c r="DO207" s="229"/>
      <c r="DP207" s="229"/>
      <c r="DQ207" s="229"/>
      <c r="DR207" s="229"/>
      <c r="DS207" s="229"/>
      <c r="DT207" s="229"/>
      <c r="DU207" s="229"/>
      <c r="DV207" s="229"/>
      <c r="DW207" s="229"/>
      <c r="DX207" s="229"/>
      <c r="DY207" s="229"/>
      <c r="DZ207" s="229"/>
      <c r="EA207" s="229"/>
      <c r="EB207" s="229"/>
      <c r="EC207" s="229"/>
      <c r="ED207" s="229"/>
      <c r="EE207" s="229"/>
      <c r="EF207" s="229"/>
      <c r="EG207" s="229"/>
      <c r="EH207" s="229"/>
      <c r="EI207" s="229"/>
      <c r="EJ207" s="229"/>
      <c r="EK207" s="229"/>
      <c r="EL207" s="229"/>
      <c r="EM207" s="229"/>
      <c r="EN207" s="229"/>
      <c r="EO207" s="229"/>
      <c r="EP207" s="229"/>
      <c r="EQ207" s="229"/>
      <c r="ER207" s="229"/>
      <c r="ES207" s="229"/>
      <c r="ET207" s="229"/>
      <c r="EU207" s="229"/>
      <c r="EV207" s="229"/>
      <c r="EW207" s="229"/>
      <c r="EX207" s="229"/>
      <c r="EY207" s="229"/>
      <c r="EZ207" s="229"/>
      <c r="FA207" s="229"/>
      <c r="FB207" s="229"/>
    </row>
    <row r="208" spans="4:158" hidden="1" x14ac:dyDescent="0.25">
      <c r="D208" s="229"/>
      <c r="E208" s="229"/>
      <c r="F208" s="229"/>
      <c r="G208" s="229"/>
      <c r="H208" s="229"/>
      <c r="I208" s="229"/>
      <c r="J208" s="229"/>
      <c r="K208" s="229"/>
      <c r="L208" s="229"/>
      <c r="M208" s="229"/>
      <c r="N208" s="229"/>
      <c r="O208" s="229"/>
      <c r="P208" s="229"/>
      <c r="Q208" s="229"/>
      <c r="R208" s="229"/>
      <c r="S208" s="229"/>
      <c r="T208" s="229"/>
      <c r="U208" s="229"/>
      <c r="V208" s="229"/>
      <c r="W208" s="229"/>
      <c r="X208" s="229"/>
      <c r="Y208" s="229"/>
      <c r="Z208" s="229"/>
      <c r="AA208" s="229"/>
      <c r="AB208" s="229"/>
      <c r="AC208" s="229"/>
      <c r="AD208" s="229"/>
      <c r="AE208" s="229"/>
      <c r="AF208" s="229"/>
      <c r="AG208" s="229"/>
      <c r="AH208" s="229"/>
      <c r="AI208" s="229"/>
      <c r="AJ208" s="229"/>
      <c r="AK208" s="229"/>
      <c r="AL208" s="229"/>
      <c r="AM208" s="229"/>
      <c r="AN208" s="229"/>
      <c r="AO208" s="229"/>
      <c r="AP208" s="229"/>
      <c r="AQ208" s="229"/>
      <c r="AR208" s="229"/>
      <c r="AS208" s="229"/>
      <c r="AT208" s="229"/>
      <c r="AU208" s="229"/>
      <c r="AV208" s="229"/>
      <c r="AW208" s="229"/>
      <c r="AX208" s="229"/>
      <c r="AY208" s="229"/>
      <c r="AZ208" s="229"/>
      <c r="BA208" s="229"/>
      <c r="BB208" s="229"/>
      <c r="BC208" s="229"/>
      <c r="BD208" s="229"/>
      <c r="BE208" s="229"/>
      <c r="BF208" s="229"/>
      <c r="BG208" s="229"/>
      <c r="BH208" s="229"/>
      <c r="BI208" s="229"/>
      <c r="BJ208" s="229"/>
      <c r="BK208" s="229"/>
      <c r="BL208" s="229"/>
      <c r="BM208" s="229"/>
      <c r="BN208" s="229"/>
      <c r="BO208" s="229"/>
      <c r="BP208" s="229"/>
      <c r="BQ208" s="229"/>
      <c r="BR208" s="229"/>
      <c r="BS208" s="229"/>
      <c r="BT208" s="229"/>
      <c r="BU208" s="229"/>
      <c r="BV208" s="229"/>
      <c r="BW208" s="229"/>
      <c r="BX208" s="229"/>
      <c r="BY208" s="229"/>
      <c r="BZ208" s="229"/>
      <c r="CA208" s="229"/>
      <c r="CB208" s="229"/>
      <c r="CC208" s="229"/>
      <c r="CD208" s="229"/>
      <c r="CE208" s="229"/>
      <c r="CF208" s="229"/>
      <c r="CG208" s="229"/>
      <c r="CH208" s="229"/>
      <c r="CI208" s="229"/>
      <c r="CJ208" s="229"/>
      <c r="CK208" s="229"/>
      <c r="CL208" s="229"/>
      <c r="CM208" s="229"/>
      <c r="CN208" s="229"/>
      <c r="CO208" s="229"/>
      <c r="CP208" s="229"/>
      <c r="CQ208" s="229"/>
      <c r="CR208" s="229"/>
      <c r="CS208" s="229"/>
      <c r="CT208" s="229"/>
      <c r="CU208" s="229"/>
      <c r="CV208" s="229"/>
      <c r="CW208" s="229"/>
      <c r="CX208" s="229"/>
      <c r="CY208" s="229"/>
      <c r="CZ208" s="229"/>
      <c r="DA208" s="229"/>
      <c r="DB208" s="229"/>
      <c r="DC208" s="229"/>
      <c r="DD208" s="229"/>
      <c r="DE208" s="229"/>
      <c r="DF208" s="229"/>
      <c r="DG208" s="229"/>
      <c r="DH208" s="229"/>
      <c r="DI208" s="229"/>
      <c r="DJ208" s="229"/>
      <c r="DK208" s="229"/>
      <c r="DL208" s="229"/>
      <c r="DM208" s="229"/>
      <c r="DN208" s="229"/>
      <c r="DO208" s="229"/>
      <c r="DP208" s="229"/>
      <c r="DQ208" s="229"/>
      <c r="DR208" s="229"/>
      <c r="DS208" s="229"/>
      <c r="DT208" s="229"/>
      <c r="DU208" s="229"/>
      <c r="DV208" s="229"/>
      <c r="DW208" s="229"/>
      <c r="DX208" s="229"/>
      <c r="DY208" s="229"/>
      <c r="DZ208" s="229"/>
      <c r="EA208" s="229"/>
      <c r="EB208" s="229"/>
      <c r="EC208" s="229"/>
      <c r="ED208" s="229"/>
      <c r="EE208" s="229"/>
      <c r="EF208" s="229"/>
      <c r="EG208" s="229"/>
      <c r="EH208" s="229"/>
      <c r="EI208" s="229"/>
      <c r="EJ208" s="229"/>
      <c r="EK208" s="229"/>
      <c r="EL208" s="229"/>
      <c r="EM208" s="229"/>
      <c r="EN208" s="229"/>
      <c r="EO208" s="229"/>
      <c r="EP208" s="229"/>
      <c r="EQ208" s="229"/>
      <c r="ER208" s="229"/>
      <c r="ES208" s="229"/>
      <c r="ET208" s="229"/>
      <c r="EU208" s="229"/>
      <c r="EV208" s="229"/>
      <c r="EW208" s="229"/>
      <c r="EX208" s="229"/>
      <c r="EY208" s="229"/>
      <c r="EZ208" s="229"/>
      <c r="FA208" s="229"/>
      <c r="FB208" s="229"/>
    </row>
    <row r="209" spans="4:158" hidden="1" x14ac:dyDescent="0.25">
      <c r="D209" s="229"/>
      <c r="E209" s="229"/>
      <c r="F209" s="229"/>
      <c r="G209" s="229"/>
      <c r="H209" s="229"/>
      <c r="I209" s="229"/>
      <c r="J209" s="229"/>
      <c r="K209" s="229"/>
      <c r="L209" s="229"/>
      <c r="M209" s="229"/>
      <c r="N209" s="229"/>
      <c r="O209" s="229"/>
      <c r="P209" s="229"/>
      <c r="Q209" s="229"/>
      <c r="R209" s="229"/>
      <c r="S209" s="229"/>
      <c r="T209" s="229"/>
      <c r="U209" s="229"/>
      <c r="V209" s="229"/>
      <c r="W209" s="229"/>
      <c r="X209" s="229"/>
      <c r="Y209" s="229"/>
      <c r="Z209" s="229"/>
      <c r="AA209" s="229"/>
      <c r="AB209" s="229"/>
      <c r="AC209" s="229"/>
      <c r="AD209" s="229"/>
      <c r="AE209" s="229"/>
      <c r="AF209" s="229"/>
      <c r="AG209" s="229"/>
      <c r="AH209" s="229"/>
      <c r="AI209" s="229"/>
      <c r="AJ209" s="229"/>
      <c r="AK209" s="229"/>
      <c r="AL209" s="229"/>
      <c r="AM209" s="229"/>
      <c r="AN209" s="229"/>
      <c r="AO209" s="229"/>
      <c r="AP209" s="229"/>
      <c r="AQ209" s="229"/>
      <c r="AR209" s="229"/>
      <c r="AS209" s="229"/>
      <c r="AT209" s="229"/>
      <c r="AU209" s="229"/>
      <c r="AV209" s="229"/>
      <c r="AW209" s="229"/>
      <c r="AX209" s="229"/>
      <c r="AY209" s="229"/>
      <c r="AZ209" s="229"/>
      <c r="BA209" s="229"/>
      <c r="BB209" s="229"/>
      <c r="BC209" s="229"/>
      <c r="BD209" s="229"/>
      <c r="BE209" s="229"/>
      <c r="BF209" s="229"/>
      <c r="BG209" s="229"/>
      <c r="BH209" s="229"/>
      <c r="BI209" s="229"/>
      <c r="BJ209" s="229"/>
      <c r="BK209" s="229"/>
      <c r="BL209" s="229"/>
      <c r="BM209" s="229"/>
      <c r="BN209" s="229"/>
      <c r="BO209" s="229"/>
      <c r="BP209" s="229"/>
      <c r="BQ209" s="229"/>
      <c r="BR209" s="229"/>
      <c r="BS209" s="229"/>
      <c r="BT209" s="229"/>
      <c r="BU209" s="229"/>
      <c r="BV209" s="229"/>
      <c r="BW209" s="229"/>
      <c r="BX209" s="229"/>
      <c r="BY209" s="229"/>
      <c r="BZ209" s="229"/>
      <c r="CA209" s="229"/>
      <c r="CB209" s="229"/>
      <c r="CC209" s="229"/>
      <c r="CD209" s="229"/>
      <c r="CE209" s="229"/>
      <c r="CF209" s="229"/>
      <c r="CG209" s="229"/>
      <c r="CH209" s="229"/>
      <c r="CI209" s="229"/>
      <c r="CJ209" s="229"/>
      <c r="CK209" s="229"/>
      <c r="CL209" s="229"/>
      <c r="CM209" s="229"/>
      <c r="CN209" s="229"/>
      <c r="CO209" s="229"/>
      <c r="CP209" s="229"/>
      <c r="CQ209" s="229"/>
      <c r="CR209" s="229"/>
      <c r="CS209" s="229"/>
      <c r="CT209" s="229"/>
      <c r="CU209" s="229"/>
      <c r="CV209" s="229"/>
      <c r="CW209" s="229"/>
      <c r="CX209" s="229"/>
      <c r="CY209" s="229"/>
      <c r="CZ209" s="229"/>
      <c r="DA209" s="229"/>
      <c r="DB209" s="229"/>
      <c r="DC209" s="229"/>
      <c r="DD209" s="229"/>
      <c r="DE209" s="229"/>
      <c r="DF209" s="229"/>
      <c r="DG209" s="229"/>
      <c r="DH209" s="229"/>
      <c r="DI209" s="229"/>
      <c r="DJ209" s="229"/>
      <c r="DK209" s="229"/>
      <c r="DL209" s="229"/>
      <c r="DM209" s="229"/>
      <c r="DN209" s="229"/>
      <c r="DO209" s="229"/>
      <c r="DP209" s="229"/>
      <c r="DQ209" s="229"/>
      <c r="DR209" s="229"/>
      <c r="DS209" s="229"/>
      <c r="DT209" s="229"/>
      <c r="DU209" s="229"/>
      <c r="DV209" s="229"/>
      <c r="DW209" s="229"/>
      <c r="DX209" s="229"/>
      <c r="DY209" s="229"/>
      <c r="DZ209" s="229"/>
      <c r="EA209" s="229"/>
      <c r="EB209" s="229"/>
      <c r="EC209" s="229"/>
      <c r="ED209" s="229"/>
      <c r="EE209" s="229"/>
      <c r="EF209" s="229"/>
      <c r="EG209" s="229"/>
      <c r="EH209" s="229"/>
      <c r="EI209" s="229"/>
      <c r="EJ209" s="229"/>
      <c r="EK209" s="229"/>
      <c r="EL209" s="229"/>
      <c r="EM209" s="229"/>
      <c r="EN209" s="229"/>
      <c r="EO209" s="229"/>
      <c r="EP209" s="229"/>
      <c r="EQ209" s="229"/>
      <c r="ER209" s="229"/>
      <c r="ES209" s="229"/>
      <c r="ET209" s="229"/>
      <c r="EU209" s="229"/>
      <c r="EV209" s="229"/>
      <c r="EW209" s="229"/>
      <c r="EX209" s="229"/>
      <c r="EY209" s="229"/>
      <c r="EZ209" s="229"/>
      <c r="FA209" s="229"/>
      <c r="FB209" s="229"/>
    </row>
    <row r="210" spans="4:158" hidden="1" x14ac:dyDescent="0.25">
      <c r="D210" s="229"/>
      <c r="E210" s="229"/>
      <c r="F210" s="229"/>
      <c r="G210" s="229"/>
      <c r="H210" s="229"/>
      <c r="I210" s="229"/>
      <c r="J210" s="229"/>
      <c r="K210" s="229"/>
      <c r="L210" s="229"/>
      <c r="M210" s="229"/>
      <c r="N210" s="229"/>
      <c r="O210" s="229"/>
      <c r="P210" s="229"/>
      <c r="Q210" s="229"/>
      <c r="R210" s="229"/>
      <c r="S210" s="229"/>
      <c r="T210" s="229"/>
      <c r="U210" s="229"/>
      <c r="V210" s="229"/>
      <c r="W210" s="229"/>
      <c r="X210" s="229"/>
      <c r="Y210" s="229"/>
      <c r="Z210" s="229"/>
      <c r="AA210" s="229"/>
      <c r="AB210" s="229"/>
      <c r="AC210" s="229"/>
      <c r="AD210" s="229"/>
      <c r="AE210" s="229"/>
      <c r="AF210" s="229"/>
      <c r="AG210" s="229"/>
      <c r="AH210" s="229"/>
      <c r="AI210" s="229"/>
      <c r="AJ210" s="229"/>
      <c r="AK210" s="229"/>
      <c r="AL210" s="229"/>
      <c r="AM210" s="229"/>
      <c r="AN210" s="229"/>
      <c r="AO210" s="229"/>
      <c r="AP210" s="229"/>
      <c r="AQ210" s="229"/>
      <c r="AR210" s="229"/>
      <c r="AS210" s="229"/>
      <c r="AT210" s="229"/>
      <c r="AU210" s="229"/>
      <c r="AV210" s="229"/>
      <c r="AW210" s="229"/>
      <c r="AX210" s="229"/>
      <c r="AY210" s="229"/>
      <c r="AZ210" s="229"/>
      <c r="BA210" s="229"/>
      <c r="BB210" s="229"/>
      <c r="BC210" s="229"/>
      <c r="BD210" s="229"/>
      <c r="BE210" s="229"/>
      <c r="BF210" s="229"/>
      <c r="BG210" s="229"/>
      <c r="BH210" s="229"/>
      <c r="BI210" s="229"/>
      <c r="BJ210" s="229"/>
      <c r="BK210" s="229"/>
      <c r="BL210" s="229"/>
      <c r="BM210" s="229"/>
      <c r="BN210" s="229"/>
      <c r="BO210" s="229"/>
      <c r="BP210" s="229"/>
      <c r="BQ210" s="229"/>
      <c r="BR210" s="229"/>
      <c r="BS210" s="229"/>
      <c r="BT210" s="229"/>
      <c r="BU210" s="229"/>
      <c r="BV210" s="229"/>
      <c r="BW210" s="229"/>
      <c r="BX210" s="229"/>
      <c r="BY210" s="229"/>
      <c r="BZ210" s="229"/>
      <c r="CA210" s="229"/>
      <c r="CB210" s="229"/>
      <c r="CC210" s="229"/>
      <c r="CD210" s="229"/>
      <c r="CE210" s="229"/>
      <c r="CF210" s="229"/>
      <c r="CG210" s="229"/>
      <c r="CH210" s="229"/>
      <c r="CI210" s="229"/>
      <c r="CJ210" s="229"/>
      <c r="CK210" s="229"/>
      <c r="CL210" s="229"/>
      <c r="CM210" s="229"/>
      <c r="CN210" s="229"/>
      <c r="CO210" s="229"/>
      <c r="CP210" s="229"/>
      <c r="CQ210" s="229"/>
      <c r="CR210" s="229"/>
      <c r="CS210" s="229"/>
      <c r="CT210" s="229"/>
      <c r="CU210" s="229"/>
      <c r="CV210" s="229"/>
      <c r="CW210" s="229"/>
      <c r="CX210" s="229"/>
      <c r="CY210" s="229"/>
      <c r="CZ210" s="229"/>
      <c r="DA210" s="229"/>
      <c r="DB210" s="229"/>
      <c r="DC210" s="229"/>
      <c r="DD210" s="229"/>
      <c r="DE210" s="229"/>
      <c r="DF210" s="229"/>
      <c r="DG210" s="229"/>
      <c r="DH210" s="229"/>
      <c r="DI210" s="229"/>
      <c r="DJ210" s="229"/>
      <c r="DK210" s="229"/>
      <c r="DL210" s="229"/>
      <c r="DM210" s="229"/>
      <c r="DN210" s="229"/>
      <c r="DO210" s="229"/>
      <c r="DP210" s="229"/>
      <c r="DQ210" s="229"/>
      <c r="DR210" s="229"/>
      <c r="DS210" s="229"/>
      <c r="DT210" s="229"/>
      <c r="DU210" s="229"/>
      <c r="DV210" s="229"/>
      <c r="DW210" s="229"/>
      <c r="DX210" s="229"/>
      <c r="DY210" s="229"/>
      <c r="DZ210" s="229"/>
      <c r="EA210" s="229"/>
      <c r="EB210" s="229"/>
      <c r="EC210" s="229"/>
      <c r="ED210" s="229"/>
      <c r="EE210" s="229"/>
      <c r="EF210" s="229"/>
      <c r="EG210" s="229"/>
      <c r="EH210" s="229"/>
      <c r="EI210" s="229"/>
      <c r="EJ210" s="229"/>
      <c r="EK210" s="229"/>
      <c r="EL210" s="229"/>
      <c r="EM210" s="229"/>
      <c r="EN210" s="229"/>
      <c r="EO210" s="229"/>
      <c r="EP210" s="229"/>
      <c r="EQ210" s="229"/>
      <c r="ER210" s="229"/>
      <c r="ES210" s="229"/>
      <c r="ET210" s="229"/>
      <c r="EU210" s="229"/>
      <c r="EV210" s="229"/>
      <c r="EW210" s="229"/>
      <c r="EX210" s="229"/>
      <c r="EY210" s="229"/>
      <c r="EZ210" s="229"/>
      <c r="FA210" s="229"/>
      <c r="FB210" s="229"/>
    </row>
    <row r="211" spans="4:158" hidden="1" x14ac:dyDescent="0.25">
      <c r="D211" s="229"/>
      <c r="E211" s="229"/>
      <c r="F211" s="229"/>
      <c r="G211" s="229"/>
      <c r="H211" s="229"/>
      <c r="I211" s="229"/>
      <c r="J211" s="229"/>
      <c r="K211" s="229"/>
      <c r="L211" s="229"/>
      <c r="M211" s="229"/>
      <c r="N211" s="229"/>
      <c r="O211" s="229"/>
      <c r="P211" s="229"/>
      <c r="Q211" s="229"/>
      <c r="R211" s="229"/>
      <c r="S211" s="229"/>
      <c r="T211" s="229"/>
      <c r="U211" s="229"/>
      <c r="V211" s="229"/>
      <c r="W211" s="229"/>
      <c r="X211" s="229"/>
      <c r="Y211" s="229"/>
      <c r="Z211" s="229"/>
      <c r="AA211" s="229"/>
      <c r="AB211" s="229"/>
      <c r="AC211" s="229"/>
      <c r="AD211" s="229"/>
      <c r="AE211" s="229"/>
      <c r="AF211" s="229"/>
      <c r="AG211" s="229"/>
      <c r="AH211" s="229"/>
      <c r="AI211" s="229"/>
      <c r="AJ211" s="229"/>
      <c r="AK211" s="229"/>
      <c r="AL211" s="229"/>
      <c r="AM211" s="229"/>
      <c r="AN211" s="229"/>
      <c r="AO211" s="229"/>
      <c r="AP211" s="229"/>
      <c r="AQ211" s="229"/>
      <c r="AR211" s="229"/>
      <c r="AS211" s="229"/>
      <c r="AT211" s="229"/>
      <c r="AU211" s="229"/>
      <c r="AV211" s="229"/>
      <c r="AW211" s="229"/>
      <c r="AX211" s="229"/>
      <c r="AY211" s="229"/>
      <c r="AZ211" s="229"/>
      <c r="BA211" s="229"/>
      <c r="BB211" s="229"/>
      <c r="BC211" s="229"/>
      <c r="BD211" s="229"/>
      <c r="BE211" s="229"/>
      <c r="BF211" s="229"/>
      <c r="BG211" s="229"/>
      <c r="BH211" s="229"/>
      <c r="BI211" s="229"/>
      <c r="BJ211" s="229"/>
      <c r="BK211" s="229"/>
      <c r="BL211" s="229"/>
      <c r="BM211" s="229"/>
      <c r="BN211" s="229"/>
      <c r="BO211" s="229"/>
      <c r="BP211" s="229"/>
      <c r="BQ211" s="229"/>
      <c r="BR211" s="229"/>
      <c r="BS211" s="229"/>
      <c r="BT211" s="229"/>
      <c r="BU211" s="229"/>
      <c r="BV211" s="229"/>
      <c r="BW211" s="229"/>
      <c r="BX211" s="229"/>
      <c r="BY211" s="229"/>
      <c r="BZ211" s="229"/>
      <c r="CA211" s="229"/>
      <c r="CB211" s="229"/>
      <c r="CC211" s="229"/>
      <c r="CD211" s="229"/>
      <c r="CE211" s="229"/>
      <c r="CF211" s="229"/>
      <c r="CG211" s="229"/>
      <c r="CH211" s="229"/>
      <c r="CI211" s="229"/>
      <c r="CJ211" s="229"/>
      <c r="CK211" s="229"/>
      <c r="CL211" s="229"/>
      <c r="CM211" s="229"/>
      <c r="CN211" s="229"/>
      <c r="CO211" s="229"/>
      <c r="CP211" s="229"/>
      <c r="CQ211" s="229"/>
      <c r="CR211" s="229"/>
      <c r="CS211" s="229"/>
      <c r="CT211" s="229"/>
      <c r="CU211" s="229"/>
      <c r="CV211" s="229"/>
      <c r="CW211" s="229"/>
      <c r="CX211" s="229"/>
      <c r="CY211" s="229"/>
      <c r="CZ211" s="229"/>
      <c r="DA211" s="229"/>
      <c r="DB211" s="229"/>
      <c r="DC211" s="229"/>
      <c r="DD211" s="229"/>
      <c r="DE211" s="229"/>
      <c r="DF211" s="229"/>
      <c r="DG211" s="229"/>
      <c r="DH211" s="229"/>
      <c r="DI211" s="229"/>
      <c r="DJ211" s="229"/>
      <c r="DK211" s="229"/>
      <c r="DL211" s="229"/>
      <c r="DM211" s="229"/>
      <c r="DN211" s="229"/>
      <c r="DO211" s="229"/>
      <c r="DP211" s="229"/>
      <c r="DQ211" s="229"/>
      <c r="DR211" s="229"/>
      <c r="DS211" s="229"/>
      <c r="DT211" s="229"/>
      <c r="DU211" s="229"/>
      <c r="DV211" s="229"/>
      <c r="DW211" s="229"/>
      <c r="DX211" s="229"/>
      <c r="DY211" s="229"/>
      <c r="DZ211" s="229"/>
      <c r="EA211" s="229"/>
      <c r="EB211" s="229"/>
      <c r="EC211" s="229"/>
      <c r="ED211" s="229"/>
      <c r="EE211" s="229"/>
      <c r="EF211" s="229"/>
      <c r="EG211" s="229"/>
      <c r="EH211" s="229"/>
      <c r="EI211" s="229"/>
      <c r="EJ211" s="229"/>
      <c r="EK211" s="229"/>
      <c r="EL211" s="229"/>
      <c r="EM211" s="229"/>
      <c r="EN211" s="229"/>
      <c r="EO211" s="229"/>
      <c r="EP211" s="229"/>
      <c r="EQ211" s="229"/>
      <c r="ER211" s="229"/>
      <c r="ES211" s="229"/>
      <c r="ET211" s="229"/>
      <c r="EU211" s="229"/>
      <c r="EV211" s="229"/>
      <c r="EW211" s="229"/>
      <c r="EX211" s="229"/>
      <c r="EY211" s="229"/>
      <c r="EZ211" s="229"/>
      <c r="FA211" s="229"/>
      <c r="FB211" s="229"/>
    </row>
    <row r="212" spans="4:158" hidden="1" x14ac:dyDescent="0.25">
      <c r="D212" s="229"/>
      <c r="E212" s="229"/>
      <c r="F212" s="229"/>
      <c r="G212" s="229"/>
      <c r="H212" s="229"/>
      <c r="I212" s="229"/>
      <c r="J212" s="229"/>
      <c r="K212" s="229"/>
      <c r="L212" s="229"/>
      <c r="M212" s="229"/>
      <c r="N212" s="229"/>
      <c r="O212" s="229"/>
      <c r="P212" s="229"/>
      <c r="Q212" s="229"/>
      <c r="R212" s="229"/>
      <c r="S212" s="229"/>
      <c r="T212" s="229"/>
      <c r="U212" s="229"/>
      <c r="V212" s="229"/>
      <c r="W212" s="229"/>
      <c r="X212" s="229"/>
      <c r="Y212" s="229"/>
      <c r="Z212" s="229"/>
      <c r="AA212" s="229"/>
      <c r="AB212" s="229"/>
      <c r="AC212" s="229"/>
      <c r="AD212" s="229"/>
      <c r="AE212" s="229"/>
      <c r="AF212" s="229"/>
      <c r="AG212" s="229"/>
      <c r="AH212" s="229"/>
      <c r="AI212" s="229"/>
      <c r="AJ212" s="229"/>
      <c r="AK212" s="229"/>
      <c r="AL212" s="229"/>
      <c r="AM212" s="229"/>
      <c r="AN212" s="229"/>
      <c r="AO212" s="229"/>
      <c r="AP212" s="229"/>
      <c r="AQ212" s="229"/>
      <c r="AR212" s="229"/>
      <c r="AS212" s="229"/>
      <c r="AT212" s="229"/>
      <c r="AU212" s="229"/>
      <c r="AV212" s="229"/>
      <c r="AW212" s="229"/>
      <c r="AX212" s="229"/>
      <c r="AY212" s="229"/>
      <c r="AZ212" s="229"/>
      <c r="BA212" s="229"/>
      <c r="BB212" s="229"/>
      <c r="BC212" s="229"/>
      <c r="BD212" s="229"/>
      <c r="BE212" s="229"/>
      <c r="BF212" s="229"/>
      <c r="BG212" s="229"/>
      <c r="BH212" s="229"/>
      <c r="BI212" s="229"/>
      <c r="BJ212" s="229"/>
      <c r="BK212" s="229"/>
      <c r="BL212" s="229"/>
      <c r="BM212" s="229"/>
      <c r="BN212" s="229"/>
      <c r="BO212" s="229"/>
      <c r="BP212" s="229"/>
      <c r="BQ212" s="229"/>
      <c r="BR212" s="229"/>
      <c r="BS212" s="229"/>
      <c r="BT212" s="229"/>
      <c r="BU212" s="229"/>
      <c r="BV212" s="229"/>
      <c r="BW212" s="229"/>
      <c r="BX212" s="229"/>
      <c r="BY212" s="229"/>
      <c r="BZ212" s="229"/>
      <c r="CA212" s="229"/>
      <c r="CB212" s="229"/>
      <c r="CC212" s="229"/>
      <c r="CD212" s="229"/>
      <c r="CE212" s="229"/>
      <c r="CF212" s="229"/>
      <c r="CG212" s="229"/>
      <c r="CH212" s="229"/>
      <c r="CI212" s="229"/>
      <c r="CJ212" s="229"/>
      <c r="CK212" s="229"/>
      <c r="CL212" s="229"/>
      <c r="CM212" s="229"/>
      <c r="CN212" s="229"/>
      <c r="CO212" s="229"/>
      <c r="CP212" s="229"/>
      <c r="CQ212" s="229"/>
      <c r="CR212" s="229"/>
      <c r="CS212" s="229"/>
      <c r="CT212" s="229"/>
      <c r="CU212" s="229"/>
      <c r="CV212" s="229"/>
      <c r="CW212" s="229"/>
      <c r="CX212" s="229"/>
      <c r="CY212" s="229"/>
      <c r="CZ212" s="229"/>
      <c r="DA212" s="229"/>
      <c r="DB212" s="229"/>
      <c r="DC212" s="229"/>
      <c r="DD212" s="229"/>
      <c r="DE212" s="229"/>
      <c r="DF212" s="229"/>
      <c r="DG212" s="229"/>
      <c r="DH212" s="229"/>
      <c r="DI212" s="229"/>
      <c r="DJ212" s="229"/>
      <c r="DK212" s="229"/>
      <c r="DL212" s="229"/>
      <c r="DM212" s="229"/>
      <c r="DN212" s="229"/>
      <c r="DO212" s="229"/>
      <c r="DP212" s="229"/>
      <c r="DQ212" s="229"/>
      <c r="DR212" s="229"/>
      <c r="DS212" s="229"/>
      <c r="DT212" s="229"/>
      <c r="DU212" s="229"/>
      <c r="DV212" s="229"/>
      <c r="DW212" s="229"/>
      <c r="DX212" s="229"/>
      <c r="DY212" s="229"/>
      <c r="DZ212" s="229"/>
      <c r="EA212" s="229"/>
      <c r="EB212" s="229"/>
      <c r="EC212" s="229"/>
      <c r="ED212" s="229"/>
      <c r="EE212" s="229"/>
      <c r="EF212" s="229"/>
      <c r="EG212" s="229"/>
      <c r="EH212" s="229"/>
      <c r="EI212" s="229"/>
      <c r="EJ212" s="229"/>
      <c r="EK212" s="229"/>
      <c r="EL212" s="229"/>
      <c r="EM212" s="229"/>
      <c r="EN212" s="229"/>
      <c r="EO212" s="229"/>
      <c r="EP212" s="229"/>
      <c r="EQ212" s="229"/>
      <c r="ER212" s="229"/>
      <c r="ES212" s="229"/>
      <c r="ET212" s="229"/>
      <c r="EU212" s="229"/>
      <c r="EV212" s="229"/>
      <c r="EW212" s="229"/>
      <c r="EX212" s="229"/>
      <c r="EY212" s="229"/>
      <c r="EZ212" s="229"/>
      <c r="FA212" s="229"/>
      <c r="FB212" s="229"/>
    </row>
    <row r="213" spans="4:158" hidden="1" x14ac:dyDescent="0.25">
      <c r="D213" s="229"/>
      <c r="E213" s="229"/>
      <c r="F213" s="229"/>
      <c r="G213" s="229"/>
      <c r="H213" s="229"/>
      <c r="I213" s="229"/>
      <c r="J213" s="229"/>
      <c r="K213" s="229"/>
      <c r="L213" s="229"/>
      <c r="M213" s="229"/>
      <c r="N213" s="229"/>
      <c r="O213" s="229"/>
      <c r="P213" s="229"/>
      <c r="Q213" s="229"/>
      <c r="R213" s="229"/>
      <c r="S213" s="229"/>
      <c r="T213" s="229"/>
      <c r="U213" s="229"/>
      <c r="V213" s="229"/>
      <c r="W213" s="229"/>
      <c r="X213" s="229"/>
      <c r="Y213" s="229"/>
      <c r="Z213" s="229"/>
      <c r="AA213" s="229"/>
      <c r="AB213" s="229"/>
      <c r="AC213" s="229"/>
      <c r="AD213" s="229"/>
      <c r="AE213" s="229"/>
      <c r="AF213" s="229"/>
      <c r="AG213" s="229"/>
      <c r="AH213" s="229"/>
      <c r="AI213" s="229"/>
      <c r="AJ213" s="229"/>
      <c r="AK213" s="229"/>
      <c r="AL213" s="229"/>
      <c r="AM213" s="229"/>
      <c r="AN213" s="229"/>
      <c r="AO213" s="229"/>
      <c r="AP213" s="229"/>
      <c r="AQ213" s="229"/>
      <c r="AR213" s="229"/>
      <c r="AS213" s="229"/>
      <c r="AT213" s="229"/>
      <c r="AU213" s="229"/>
      <c r="AV213" s="229"/>
      <c r="AW213" s="229"/>
      <c r="AX213" s="229"/>
      <c r="AY213" s="229"/>
      <c r="AZ213" s="229"/>
      <c r="BA213" s="229"/>
      <c r="BB213" s="229"/>
      <c r="BC213" s="229"/>
      <c r="BD213" s="229"/>
      <c r="BE213" s="229"/>
      <c r="BF213" s="229"/>
      <c r="BG213" s="229"/>
      <c r="BH213" s="229"/>
      <c r="BI213" s="229"/>
      <c r="BJ213" s="229"/>
      <c r="BK213" s="229"/>
      <c r="BL213" s="229"/>
      <c r="BM213" s="229"/>
      <c r="BN213" s="229"/>
      <c r="BO213" s="229"/>
      <c r="BP213" s="229"/>
      <c r="BQ213" s="229"/>
      <c r="BR213" s="229"/>
      <c r="BS213" s="229"/>
      <c r="BT213" s="229"/>
      <c r="BU213" s="229"/>
      <c r="BV213" s="229"/>
      <c r="BW213" s="229"/>
      <c r="BX213" s="229"/>
      <c r="BY213" s="229"/>
      <c r="BZ213" s="229"/>
      <c r="CA213" s="229"/>
      <c r="CB213" s="229"/>
      <c r="CC213" s="229"/>
      <c r="CD213" s="229"/>
      <c r="CE213" s="229"/>
      <c r="CF213" s="229"/>
      <c r="CG213" s="229"/>
      <c r="CH213" s="229"/>
      <c r="CI213" s="229"/>
      <c r="CJ213" s="229"/>
      <c r="CK213" s="229"/>
      <c r="CL213" s="229"/>
      <c r="CM213" s="229"/>
      <c r="CN213" s="229"/>
      <c r="CO213" s="229"/>
      <c r="CP213" s="229"/>
      <c r="CQ213" s="229"/>
      <c r="CR213" s="229"/>
      <c r="CS213" s="229"/>
      <c r="CT213" s="229"/>
      <c r="CU213" s="229"/>
      <c r="CV213" s="229"/>
      <c r="CW213" s="229"/>
      <c r="CX213" s="229"/>
      <c r="CY213" s="229"/>
      <c r="CZ213" s="229"/>
      <c r="DA213" s="229"/>
      <c r="DB213" s="229"/>
      <c r="DC213" s="229"/>
      <c r="DD213" s="229"/>
      <c r="DE213" s="229"/>
      <c r="DF213" s="229"/>
      <c r="DG213" s="229"/>
      <c r="DH213" s="229"/>
      <c r="DI213" s="229"/>
      <c r="DJ213" s="229"/>
      <c r="DK213" s="229"/>
      <c r="DL213" s="229"/>
      <c r="DM213" s="229"/>
      <c r="DN213" s="229"/>
      <c r="DO213" s="229"/>
      <c r="DP213" s="229"/>
      <c r="DQ213" s="229"/>
      <c r="DR213" s="229"/>
      <c r="DS213" s="229"/>
      <c r="DT213" s="229"/>
      <c r="DU213" s="229"/>
      <c r="DV213" s="229"/>
      <c r="DW213" s="229"/>
      <c r="DX213" s="229"/>
      <c r="DY213" s="229"/>
      <c r="DZ213" s="229"/>
      <c r="EA213" s="229"/>
      <c r="EB213" s="229"/>
      <c r="EC213" s="229"/>
      <c r="ED213" s="229"/>
      <c r="EE213" s="229"/>
      <c r="EF213" s="229"/>
      <c r="EG213" s="229"/>
      <c r="EH213" s="229"/>
      <c r="EI213" s="229"/>
      <c r="EJ213" s="229"/>
      <c r="EK213" s="229"/>
      <c r="EL213" s="229"/>
      <c r="EM213" s="229"/>
      <c r="EN213" s="229"/>
      <c r="EO213" s="229"/>
      <c r="EP213" s="229"/>
      <c r="EQ213" s="229"/>
      <c r="ER213" s="229"/>
      <c r="ES213" s="229"/>
      <c r="ET213" s="229"/>
      <c r="EU213" s="229"/>
      <c r="EV213" s="229"/>
      <c r="EW213" s="229"/>
      <c r="EX213" s="229"/>
      <c r="EY213" s="229"/>
      <c r="EZ213" s="229"/>
      <c r="FA213" s="229"/>
      <c r="FB213" s="229"/>
    </row>
    <row r="214" spans="4:158" hidden="1" x14ac:dyDescent="0.25">
      <c r="D214" s="229"/>
      <c r="E214" s="229"/>
      <c r="F214" s="229"/>
      <c r="G214" s="229"/>
      <c r="H214" s="229"/>
      <c r="I214" s="229"/>
      <c r="J214" s="229"/>
      <c r="K214" s="229"/>
      <c r="L214" s="229"/>
      <c r="M214" s="229"/>
      <c r="N214" s="229"/>
      <c r="O214" s="229"/>
      <c r="P214" s="229"/>
      <c r="Q214" s="229"/>
      <c r="R214" s="229"/>
      <c r="S214" s="229"/>
      <c r="T214" s="229"/>
      <c r="U214" s="229"/>
      <c r="V214" s="229"/>
      <c r="W214" s="229"/>
      <c r="X214" s="229"/>
      <c r="Y214" s="229"/>
      <c r="Z214" s="229"/>
      <c r="AA214" s="229"/>
      <c r="AB214" s="229"/>
      <c r="AC214" s="229"/>
      <c r="AD214" s="229"/>
      <c r="AE214" s="229"/>
      <c r="AF214" s="229"/>
      <c r="AG214" s="229"/>
      <c r="AH214" s="229"/>
      <c r="AI214" s="229"/>
      <c r="AJ214" s="229"/>
      <c r="AK214" s="229"/>
      <c r="AL214" s="229"/>
      <c r="AM214" s="229"/>
      <c r="AN214" s="229"/>
      <c r="AO214" s="229"/>
      <c r="AP214" s="229"/>
      <c r="AQ214" s="229"/>
      <c r="AR214" s="229"/>
      <c r="AS214" s="229"/>
      <c r="AT214" s="229"/>
      <c r="AU214" s="229"/>
      <c r="AV214" s="229"/>
      <c r="AW214" s="229"/>
      <c r="AX214" s="229"/>
      <c r="AY214" s="229"/>
      <c r="AZ214" s="229"/>
      <c r="BA214" s="229"/>
      <c r="BB214" s="229"/>
      <c r="BC214" s="229"/>
      <c r="BD214" s="229"/>
      <c r="BE214" s="229"/>
      <c r="BF214" s="229"/>
      <c r="BG214" s="229"/>
      <c r="BH214" s="229"/>
      <c r="BI214" s="229"/>
      <c r="BJ214" s="229"/>
      <c r="BK214" s="229"/>
      <c r="BL214" s="229"/>
      <c r="BM214" s="229"/>
      <c r="BN214" s="229"/>
      <c r="BO214" s="229"/>
      <c r="BP214" s="229"/>
      <c r="BQ214" s="229"/>
      <c r="BR214" s="229"/>
      <c r="BS214" s="229"/>
      <c r="BT214" s="229"/>
      <c r="BU214" s="229"/>
      <c r="BV214" s="229"/>
      <c r="BW214" s="229"/>
      <c r="BX214" s="229"/>
      <c r="BY214" s="229"/>
      <c r="BZ214" s="229"/>
      <c r="CA214" s="229"/>
      <c r="CB214" s="229"/>
      <c r="CC214" s="229"/>
      <c r="CD214" s="229"/>
      <c r="CE214" s="229"/>
      <c r="CF214" s="229"/>
      <c r="CG214" s="229"/>
      <c r="CH214" s="229"/>
      <c r="CI214" s="229"/>
      <c r="CJ214" s="229"/>
      <c r="CK214" s="229"/>
      <c r="CL214" s="229"/>
      <c r="CM214" s="229"/>
      <c r="CN214" s="229"/>
      <c r="CO214" s="229"/>
      <c r="CP214" s="229"/>
      <c r="CQ214" s="229"/>
      <c r="CR214" s="229"/>
      <c r="CS214" s="229"/>
      <c r="CT214" s="229"/>
      <c r="CU214" s="229"/>
      <c r="CV214" s="229"/>
      <c r="CW214" s="229"/>
      <c r="CX214" s="229"/>
      <c r="CY214" s="229"/>
      <c r="CZ214" s="229"/>
      <c r="DA214" s="229"/>
      <c r="DB214" s="229"/>
      <c r="DC214" s="229"/>
      <c r="DD214" s="229"/>
      <c r="DE214" s="229"/>
      <c r="DF214" s="229"/>
      <c r="DG214" s="229"/>
      <c r="DH214" s="229"/>
      <c r="DI214" s="229"/>
      <c r="DJ214" s="229"/>
      <c r="DK214" s="229"/>
      <c r="DL214" s="229"/>
      <c r="DM214" s="229"/>
      <c r="DN214" s="229"/>
      <c r="DO214" s="229"/>
      <c r="DP214" s="229"/>
      <c r="DQ214" s="229"/>
      <c r="DR214" s="229"/>
      <c r="DS214" s="229"/>
      <c r="DT214" s="229"/>
      <c r="DU214" s="229"/>
      <c r="DV214" s="229"/>
      <c r="DW214" s="229"/>
      <c r="DX214" s="229"/>
      <c r="DY214" s="229"/>
      <c r="DZ214" s="229"/>
      <c r="EA214" s="229"/>
      <c r="EB214" s="229"/>
      <c r="EC214" s="229"/>
      <c r="ED214" s="229"/>
      <c r="EE214" s="229"/>
      <c r="EF214" s="229"/>
      <c r="EG214" s="229"/>
      <c r="EH214" s="229"/>
      <c r="EI214" s="229"/>
      <c r="EJ214" s="229"/>
      <c r="EK214" s="229"/>
      <c r="EL214" s="229"/>
      <c r="EM214" s="229"/>
      <c r="EN214" s="229"/>
      <c r="EO214" s="229"/>
      <c r="EP214" s="229"/>
      <c r="EQ214" s="229"/>
      <c r="ER214" s="229"/>
      <c r="ES214" s="229"/>
      <c r="ET214" s="229"/>
      <c r="EU214" s="229"/>
      <c r="EV214" s="229"/>
      <c r="EW214" s="229"/>
      <c r="EX214" s="229"/>
      <c r="EY214" s="229"/>
      <c r="EZ214" s="229"/>
      <c r="FA214" s="229"/>
      <c r="FB214" s="229"/>
    </row>
    <row r="215" spans="4:158" hidden="1" x14ac:dyDescent="0.25">
      <c r="D215" s="229"/>
      <c r="E215" s="229"/>
      <c r="F215" s="229"/>
      <c r="G215" s="229"/>
      <c r="H215" s="229"/>
      <c r="I215" s="229"/>
      <c r="J215" s="229"/>
      <c r="K215" s="229"/>
      <c r="L215" s="229"/>
      <c r="M215" s="229"/>
      <c r="N215" s="229"/>
      <c r="O215" s="229"/>
      <c r="P215" s="229"/>
      <c r="Q215" s="229"/>
      <c r="R215" s="229"/>
      <c r="S215" s="229"/>
      <c r="T215" s="229"/>
      <c r="U215" s="229"/>
      <c r="V215" s="229"/>
      <c r="W215" s="229"/>
      <c r="X215" s="229"/>
      <c r="Y215" s="229"/>
      <c r="Z215" s="229"/>
      <c r="AA215" s="229"/>
      <c r="AB215" s="229"/>
      <c r="AC215" s="229"/>
      <c r="AD215" s="229"/>
      <c r="AE215" s="229"/>
      <c r="AF215" s="229"/>
      <c r="AG215" s="229"/>
      <c r="AH215" s="229"/>
      <c r="AI215" s="229"/>
      <c r="AJ215" s="229"/>
      <c r="AK215" s="229"/>
      <c r="AL215" s="229"/>
      <c r="AM215" s="229"/>
      <c r="AN215" s="229"/>
      <c r="AO215" s="229"/>
      <c r="AP215" s="229"/>
      <c r="AQ215" s="229"/>
      <c r="AR215" s="229"/>
      <c r="AS215" s="229"/>
      <c r="AT215" s="229"/>
      <c r="AU215" s="229"/>
      <c r="AV215" s="229"/>
      <c r="AW215" s="229"/>
      <c r="AX215" s="229"/>
      <c r="AY215" s="229"/>
      <c r="AZ215" s="229"/>
      <c r="BA215" s="229"/>
      <c r="BB215" s="229"/>
      <c r="BC215" s="229"/>
      <c r="BD215" s="229"/>
      <c r="BE215" s="229"/>
      <c r="BF215" s="229"/>
      <c r="BG215" s="229"/>
      <c r="BH215" s="229"/>
      <c r="BI215" s="229"/>
      <c r="BJ215" s="229"/>
      <c r="BK215" s="229"/>
      <c r="BL215" s="229"/>
      <c r="BM215" s="229"/>
      <c r="BN215" s="229"/>
      <c r="BO215" s="229"/>
      <c r="BP215" s="229"/>
      <c r="BQ215" s="229"/>
      <c r="BR215" s="229"/>
      <c r="BS215" s="229"/>
      <c r="BT215" s="229"/>
      <c r="BU215" s="229"/>
      <c r="BV215" s="229"/>
      <c r="BW215" s="229"/>
      <c r="BX215" s="229"/>
      <c r="BY215" s="229"/>
      <c r="BZ215" s="229"/>
      <c r="CA215" s="229"/>
      <c r="CB215" s="229"/>
      <c r="CC215" s="229"/>
      <c r="CD215" s="229"/>
      <c r="CE215" s="229"/>
      <c r="CF215" s="229"/>
      <c r="CG215" s="229"/>
      <c r="CH215" s="229"/>
      <c r="CI215" s="229"/>
      <c r="CJ215" s="229"/>
      <c r="CK215" s="229"/>
      <c r="CL215" s="229"/>
      <c r="CM215" s="229"/>
      <c r="CN215" s="229"/>
      <c r="CO215" s="229"/>
      <c r="CP215" s="229"/>
      <c r="CQ215" s="229"/>
      <c r="CR215" s="229"/>
      <c r="CS215" s="229"/>
      <c r="CT215" s="229"/>
      <c r="CU215" s="229"/>
      <c r="CV215" s="229"/>
      <c r="CW215" s="229"/>
      <c r="CX215" s="229"/>
      <c r="CY215" s="229"/>
      <c r="CZ215" s="229"/>
      <c r="DA215" s="229"/>
      <c r="DB215" s="229"/>
      <c r="DC215" s="229"/>
      <c r="DD215" s="229"/>
      <c r="DE215" s="229"/>
      <c r="DF215" s="229"/>
      <c r="DG215" s="229"/>
      <c r="DH215" s="229"/>
      <c r="DI215" s="229"/>
      <c r="DJ215" s="229"/>
      <c r="DK215" s="229"/>
      <c r="DL215" s="229"/>
      <c r="DM215" s="229"/>
      <c r="DN215" s="229"/>
      <c r="DO215" s="229"/>
      <c r="DP215" s="229"/>
      <c r="DQ215" s="229"/>
      <c r="DR215" s="229"/>
      <c r="DS215" s="229"/>
      <c r="DT215" s="229"/>
      <c r="DU215" s="229"/>
      <c r="DV215" s="229"/>
      <c r="DW215" s="229"/>
      <c r="DX215" s="229"/>
      <c r="DY215" s="229"/>
      <c r="DZ215" s="229"/>
      <c r="EA215" s="229"/>
      <c r="EB215" s="229"/>
      <c r="EC215" s="229"/>
      <c r="ED215" s="229"/>
      <c r="EE215" s="229"/>
      <c r="EF215" s="229"/>
      <c r="EG215" s="229"/>
      <c r="EH215" s="229"/>
      <c r="EI215" s="229"/>
      <c r="EJ215" s="229"/>
      <c r="EK215" s="229"/>
      <c r="EL215" s="229"/>
      <c r="EM215" s="229"/>
      <c r="EN215" s="229"/>
      <c r="EO215" s="229"/>
      <c r="EP215" s="229"/>
      <c r="EQ215" s="229"/>
      <c r="ER215" s="229"/>
      <c r="ES215" s="229"/>
      <c r="ET215" s="229"/>
      <c r="EU215" s="229"/>
      <c r="EV215" s="229"/>
      <c r="EW215" s="229"/>
      <c r="EX215" s="229"/>
      <c r="EY215" s="229"/>
      <c r="EZ215" s="229"/>
      <c r="FA215" s="229"/>
      <c r="FB215" s="229"/>
    </row>
    <row r="216" spans="4:158" hidden="1" x14ac:dyDescent="0.25">
      <c r="D216" s="229"/>
      <c r="E216" s="229"/>
      <c r="F216" s="229"/>
      <c r="G216" s="229"/>
      <c r="H216" s="229"/>
      <c r="I216" s="229"/>
      <c r="J216" s="229"/>
      <c r="K216" s="229"/>
      <c r="L216" s="229"/>
      <c r="M216" s="229"/>
      <c r="N216" s="229"/>
      <c r="O216" s="229"/>
      <c r="P216" s="229"/>
      <c r="Q216" s="229"/>
      <c r="R216" s="229"/>
      <c r="S216" s="229"/>
      <c r="T216" s="229"/>
      <c r="U216" s="229"/>
      <c r="V216" s="229"/>
      <c r="W216" s="229"/>
      <c r="X216" s="229"/>
      <c r="Y216" s="229"/>
      <c r="Z216" s="229"/>
      <c r="AA216" s="229"/>
      <c r="AB216" s="229"/>
      <c r="AC216" s="229"/>
      <c r="AD216" s="229"/>
      <c r="AE216" s="229"/>
      <c r="AF216" s="229"/>
      <c r="AG216" s="229"/>
      <c r="AH216" s="229"/>
      <c r="AI216" s="229"/>
      <c r="AJ216" s="229"/>
      <c r="AK216" s="229"/>
      <c r="AL216" s="229"/>
      <c r="AM216" s="229"/>
      <c r="AN216" s="229"/>
      <c r="AO216" s="229"/>
      <c r="AP216" s="229"/>
      <c r="AQ216" s="229"/>
      <c r="AR216" s="229"/>
      <c r="AS216" s="229"/>
      <c r="AT216" s="229"/>
      <c r="AU216" s="229"/>
      <c r="AV216" s="229"/>
      <c r="AW216" s="229"/>
      <c r="AX216" s="229"/>
      <c r="AY216" s="229"/>
      <c r="AZ216" s="229"/>
      <c r="BA216" s="229"/>
      <c r="BB216" s="229"/>
      <c r="BC216" s="229"/>
      <c r="BD216" s="229"/>
      <c r="BE216" s="229"/>
      <c r="BF216" s="229"/>
      <c r="BG216" s="229"/>
      <c r="BH216" s="229"/>
      <c r="BI216" s="229"/>
      <c r="BJ216" s="229"/>
      <c r="BK216" s="229"/>
      <c r="BL216" s="229"/>
      <c r="BM216" s="229"/>
      <c r="BN216" s="229"/>
      <c r="BO216" s="229"/>
      <c r="BP216" s="229"/>
      <c r="BQ216" s="229"/>
      <c r="BR216" s="229"/>
      <c r="BS216" s="229"/>
      <c r="BT216" s="229"/>
      <c r="BU216" s="229"/>
      <c r="BV216" s="229"/>
      <c r="BW216" s="229"/>
      <c r="BX216" s="229"/>
      <c r="BY216" s="229"/>
      <c r="BZ216" s="229"/>
      <c r="CA216" s="229"/>
      <c r="CB216" s="229"/>
      <c r="CC216" s="229"/>
      <c r="CD216" s="229"/>
      <c r="CE216" s="229"/>
      <c r="CF216" s="229"/>
      <c r="CG216" s="229"/>
      <c r="CH216" s="229"/>
      <c r="CI216" s="229"/>
      <c r="CJ216" s="229"/>
      <c r="CK216" s="229"/>
      <c r="CL216" s="229"/>
      <c r="CM216" s="229"/>
      <c r="CN216" s="229"/>
      <c r="CO216" s="229"/>
      <c r="CP216" s="229"/>
      <c r="CQ216" s="229"/>
      <c r="CR216" s="229"/>
      <c r="CS216" s="229"/>
      <c r="CT216" s="229"/>
      <c r="CU216" s="229"/>
      <c r="CV216" s="229"/>
      <c r="CW216" s="229"/>
      <c r="CX216" s="229"/>
      <c r="CY216" s="229"/>
      <c r="CZ216" s="229"/>
      <c r="DA216" s="229"/>
      <c r="DB216" s="229"/>
      <c r="DC216" s="229"/>
      <c r="DD216" s="229"/>
      <c r="DE216" s="229"/>
      <c r="DF216" s="229"/>
      <c r="DG216" s="229"/>
      <c r="DH216" s="229"/>
      <c r="DI216" s="229"/>
      <c r="DJ216" s="229"/>
      <c r="DK216" s="229"/>
      <c r="DL216" s="229"/>
      <c r="DM216" s="229"/>
      <c r="DN216" s="229"/>
      <c r="DO216" s="229"/>
      <c r="DP216" s="229"/>
      <c r="DQ216" s="229"/>
      <c r="DR216" s="229"/>
      <c r="DS216" s="229"/>
      <c r="DT216" s="229"/>
      <c r="DU216" s="229"/>
      <c r="DV216" s="229"/>
      <c r="DW216" s="229"/>
      <c r="DX216" s="229"/>
      <c r="DY216" s="229"/>
      <c r="DZ216" s="229"/>
      <c r="EA216" s="229"/>
      <c r="EB216" s="229"/>
      <c r="EC216" s="229"/>
      <c r="ED216" s="229"/>
      <c r="EE216" s="229"/>
      <c r="EF216" s="229"/>
      <c r="EG216" s="229"/>
      <c r="EH216" s="229"/>
      <c r="EI216" s="229"/>
      <c r="EJ216" s="229"/>
      <c r="EK216" s="229"/>
      <c r="EL216" s="229"/>
      <c r="EM216" s="229"/>
      <c r="EN216" s="229"/>
      <c r="EO216" s="229"/>
      <c r="EP216" s="229"/>
      <c r="EQ216" s="229"/>
      <c r="ER216" s="229"/>
      <c r="ES216" s="229"/>
      <c r="ET216" s="229"/>
      <c r="EU216" s="229"/>
      <c r="EV216" s="229"/>
      <c r="EW216" s="229"/>
      <c r="EX216" s="229"/>
      <c r="EY216" s="229"/>
      <c r="EZ216" s="229"/>
      <c r="FA216" s="229"/>
      <c r="FB216" s="229"/>
    </row>
    <row r="217" spans="4:158" hidden="1" x14ac:dyDescent="0.25">
      <c r="D217" s="229"/>
      <c r="E217" s="229"/>
      <c r="F217" s="229"/>
      <c r="G217" s="229"/>
      <c r="H217" s="229"/>
      <c r="I217" s="229"/>
      <c r="J217" s="229"/>
      <c r="K217" s="229"/>
      <c r="L217" s="229"/>
      <c r="M217" s="229"/>
      <c r="N217" s="229"/>
      <c r="O217" s="229"/>
      <c r="P217" s="229"/>
      <c r="Q217" s="229"/>
      <c r="R217" s="229"/>
      <c r="S217" s="229"/>
      <c r="T217" s="229"/>
      <c r="U217" s="229"/>
      <c r="V217" s="229"/>
      <c r="W217" s="229"/>
      <c r="X217" s="229"/>
      <c r="Y217" s="229"/>
      <c r="Z217" s="229"/>
      <c r="AA217" s="229"/>
      <c r="AB217" s="229"/>
      <c r="AC217" s="229"/>
      <c r="AD217" s="229"/>
      <c r="AE217" s="229"/>
      <c r="AF217" s="229"/>
      <c r="AG217" s="229"/>
      <c r="AH217" s="229"/>
      <c r="AI217" s="229"/>
      <c r="AJ217" s="229"/>
      <c r="AK217" s="229"/>
      <c r="AL217" s="229"/>
      <c r="AM217" s="229"/>
      <c r="AN217" s="229"/>
      <c r="AO217" s="229"/>
      <c r="AP217" s="229"/>
      <c r="AQ217" s="229"/>
      <c r="AR217" s="229"/>
      <c r="AS217" s="229"/>
      <c r="AT217" s="229"/>
      <c r="AU217" s="229"/>
      <c r="AV217" s="229"/>
      <c r="AW217" s="229"/>
      <c r="AX217" s="229"/>
      <c r="AY217" s="229"/>
      <c r="AZ217" s="229"/>
      <c r="BA217" s="229"/>
      <c r="BB217" s="229"/>
      <c r="BC217" s="229"/>
      <c r="BD217" s="229"/>
      <c r="BE217" s="229"/>
      <c r="BF217" s="229"/>
      <c r="BG217" s="229"/>
      <c r="BH217" s="229"/>
      <c r="BI217" s="229"/>
      <c r="BJ217" s="229"/>
      <c r="BK217" s="229"/>
      <c r="BL217" s="229"/>
      <c r="BM217" s="229"/>
      <c r="BN217" s="229"/>
      <c r="BO217" s="229"/>
      <c r="BP217" s="229"/>
      <c r="BQ217" s="229"/>
      <c r="BR217" s="229"/>
      <c r="BS217" s="229"/>
      <c r="BT217" s="229"/>
      <c r="BU217" s="229"/>
      <c r="BV217" s="229"/>
      <c r="BW217" s="229"/>
      <c r="BX217" s="229"/>
      <c r="BY217" s="229"/>
      <c r="BZ217" s="229"/>
      <c r="CA217" s="229"/>
      <c r="CB217" s="229"/>
      <c r="CC217" s="229"/>
      <c r="CD217" s="229"/>
      <c r="CE217" s="229"/>
      <c r="CF217" s="229"/>
      <c r="CG217" s="229"/>
      <c r="CH217" s="229"/>
      <c r="CI217" s="229"/>
      <c r="CJ217" s="229"/>
      <c r="CK217" s="229"/>
      <c r="CL217" s="229"/>
      <c r="CM217" s="229"/>
      <c r="CN217" s="229"/>
      <c r="CO217" s="229"/>
      <c r="CP217" s="229"/>
      <c r="CQ217" s="229"/>
      <c r="CR217" s="229"/>
      <c r="CS217" s="229"/>
      <c r="CT217" s="229"/>
      <c r="CU217" s="229"/>
      <c r="CV217" s="229"/>
      <c r="CW217" s="229"/>
      <c r="CX217" s="229"/>
      <c r="CY217" s="229"/>
      <c r="CZ217" s="229"/>
      <c r="DA217" s="229"/>
      <c r="DB217" s="229"/>
      <c r="DC217" s="229"/>
      <c r="DD217" s="229"/>
      <c r="DE217" s="229"/>
      <c r="DF217" s="229"/>
      <c r="DG217" s="229"/>
      <c r="DH217" s="229"/>
      <c r="DI217" s="229"/>
      <c r="DJ217" s="229"/>
      <c r="DK217" s="229"/>
      <c r="DL217" s="229"/>
      <c r="DM217" s="229"/>
      <c r="DN217" s="229"/>
      <c r="DO217" s="229"/>
      <c r="DP217" s="229"/>
      <c r="DQ217" s="229"/>
      <c r="DR217" s="229"/>
      <c r="DS217" s="229"/>
      <c r="DT217" s="229"/>
      <c r="DU217" s="229"/>
      <c r="DV217" s="229"/>
      <c r="DW217" s="229"/>
      <c r="DX217" s="229"/>
      <c r="DY217" s="229"/>
      <c r="DZ217" s="229"/>
      <c r="EA217" s="229"/>
      <c r="EB217" s="229"/>
      <c r="EC217" s="229"/>
      <c r="ED217" s="229"/>
      <c r="EE217" s="229"/>
      <c r="EF217" s="229"/>
      <c r="EG217" s="229"/>
      <c r="EH217" s="229"/>
      <c r="EI217" s="229"/>
      <c r="EJ217" s="229"/>
      <c r="EK217" s="229"/>
      <c r="EL217" s="229"/>
      <c r="EM217" s="229"/>
      <c r="EN217" s="229"/>
      <c r="EO217" s="229"/>
      <c r="EP217" s="229"/>
      <c r="EQ217" s="229"/>
      <c r="ER217" s="229"/>
      <c r="ES217" s="229"/>
      <c r="ET217" s="229"/>
      <c r="EU217" s="229"/>
      <c r="EV217" s="229"/>
      <c r="EW217" s="229"/>
      <c r="EX217" s="229"/>
      <c r="EY217" s="229"/>
      <c r="EZ217" s="229"/>
      <c r="FA217" s="229"/>
      <c r="FB217" s="229"/>
    </row>
    <row r="218" spans="4:158" hidden="1" x14ac:dyDescent="0.25">
      <c r="D218" s="229"/>
      <c r="E218" s="229"/>
      <c r="F218" s="229"/>
      <c r="G218" s="229"/>
      <c r="H218" s="229"/>
      <c r="I218" s="229"/>
      <c r="J218" s="229"/>
      <c r="K218" s="229"/>
      <c r="L218" s="229"/>
      <c r="M218" s="229"/>
      <c r="N218" s="229"/>
      <c r="O218" s="229"/>
      <c r="P218" s="229"/>
      <c r="Q218" s="229"/>
      <c r="R218" s="229"/>
      <c r="S218" s="229"/>
      <c r="T218" s="229"/>
      <c r="U218" s="229"/>
      <c r="V218" s="229"/>
      <c r="W218" s="229"/>
      <c r="X218" s="229"/>
      <c r="Y218" s="229"/>
      <c r="Z218" s="229"/>
      <c r="AA218" s="229"/>
      <c r="AB218" s="229"/>
      <c r="AC218" s="229"/>
      <c r="AD218" s="229"/>
      <c r="AE218" s="229"/>
      <c r="AF218" s="229"/>
      <c r="AG218" s="229"/>
      <c r="AH218" s="229"/>
      <c r="AI218" s="229"/>
      <c r="AJ218" s="229"/>
      <c r="AK218" s="229"/>
      <c r="AL218" s="229"/>
      <c r="AM218" s="229"/>
      <c r="AN218" s="229"/>
      <c r="AO218" s="229"/>
      <c r="AP218" s="229"/>
      <c r="AQ218" s="229"/>
      <c r="AR218" s="229"/>
      <c r="AS218" s="229"/>
      <c r="AT218" s="229"/>
      <c r="AU218" s="229"/>
      <c r="AV218" s="229"/>
      <c r="AW218" s="229"/>
      <c r="AX218" s="229"/>
      <c r="AY218" s="229"/>
      <c r="AZ218" s="229"/>
      <c r="BA218" s="229"/>
      <c r="BB218" s="229"/>
      <c r="BC218" s="229"/>
      <c r="BD218" s="229"/>
      <c r="BE218" s="229"/>
      <c r="BF218" s="229"/>
      <c r="BG218" s="229"/>
      <c r="BH218" s="229"/>
      <c r="BI218" s="229"/>
      <c r="BJ218" s="229"/>
      <c r="BK218" s="229"/>
      <c r="BL218" s="229"/>
      <c r="BM218" s="229"/>
      <c r="BN218" s="229"/>
      <c r="BO218" s="229"/>
      <c r="BP218" s="229"/>
      <c r="BQ218" s="229"/>
      <c r="BR218" s="229"/>
      <c r="BS218" s="229"/>
      <c r="BT218" s="229"/>
      <c r="BU218" s="229"/>
      <c r="BV218" s="229"/>
      <c r="BW218" s="229"/>
      <c r="BX218" s="229"/>
      <c r="BY218" s="229"/>
      <c r="BZ218" s="229"/>
      <c r="CA218" s="229"/>
      <c r="CB218" s="229"/>
      <c r="CC218" s="229"/>
      <c r="CD218" s="229"/>
      <c r="CE218" s="229"/>
      <c r="CF218" s="229"/>
      <c r="CG218" s="229"/>
      <c r="CH218" s="229"/>
      <c r="CI218" s="229"/>
      <c r="CJ218" s="229"/>
      <c r="CK218" s="229"/>
      <c r="CL218" s="229"/>
      <c r="CM218" s="229"/>
      <c r="CN218" s="229"/>
      <c r="CO218" s="229"/>
      <c r="CP218" s="229"/>
      <c r="CQ218" s="229"/>
      <c r="CR218" s="229"/>
      <c r="CS218" s="229"/>
      <c r="CT218" s="229"/>
      <c r="CU218" s="229"/>
      <c r="CV218" s="229"/>
      <c r="CW218" s="229"/>
      <c r="CX218" s="229"/>
      <c r="CY218" s="229"/>
      <c r="CZ218" s="229"/>
      <c r="DA218" s="229"/>
      <c r="DB218" s="229"/>
      <c r="DC218" s="229"/>
      <c r="DD218" s="229"/>
      <c r="DE218" s="229"/>
      <c r="DF218" s="229"/>
      <c r="DG218" s="229"/>
      <c r="DH218" s="229"/>
      <c r="DI218" s="229"/>
      <c r="DJ218" s="229"/>
      <c r="DK218" s="229"/>
      <c r="DL218" s="229"/>
      <c r="DM218" s="229"/>
      <c r="DN218" s="229"/>
      <c r="DO218" s="229"/>
      <c r="DP218" s="229"/>
      <c r="DQ218" s="229"/>
      <c r="DR218" s="229"/>
      <c r="DS218" s="229"/>
      <c r="DT218" s="229"/>
      <c r="DU218" s="229"/>
      <c r="DV218" s="229"/>
      <c r="DW218" s="229"/>
      <c r="DX218" s="229"/>
      <c r="DY218" s="229"/>
      <c r="DZ218" s="229"/>
      <c r="EA218" s="229"/>
      <c r="EB218" s="229"/>
      <c r="EC218" s="229"/>
      <c r="ED218" s="229"/>
      <c r="EE218" s="229"/>
      <c r="EF218" s="229"/>
      <c r="EG218" s="229"/>
      <c r="EH218" s="229"/>
      <c r="EI218" s="229"/>
      <c r="EJ218" s="229"/>
      <c r="EK218" s="229"/>
      <c r="EL218" s="229"/>
      <c r="EM218" s="229"/>
      <c r="EN218" s="229"/>
      <c r="EO218" s="229"/>
      <c r="EP218" s="229"/>
      <c r="EQ218" s="229"/>
      <c r="ER218" s="229"/>
      <c r="ES218" s="229"/>
      <c r="ET218" s="229"/>
      <c r="EU218" s="229"/>
      <c r="EV218" s="229"/>
      <c r="EW218" s="229"/>
      <c r="EX218" s="229"/>
      <c r="EY218" s="229"/>
      <c r="EZ218" s="229"/>
      <c r="FA218" s="229"/>
      <c r="FB218" s="229"/>
    </row>
    <row r="219" spans="4:158" hidden="1" x14ac:dyDescent="0.25">
      <c r="D219" s="229"/>
      <c r="E219" s="229"/>
      <c r="F219" s="229"/>
      <c r="G219" s="229"/>
      <c r="H219" s="229"/>
      <c r="I219" s="229"/>
      <c r="J219" s="229"/>
      <c r="K219" s="229"/>
      <c r="L219" s="229"/>
      <c r="M219" s="229"/>
      <c r="N219" s="229"/>
      <c r="O219" s="229"/>
      <c r="P219" s="229"/>
      <c r="Q219" s="229"/>
      <c r="R219" s="229"/>
      <c r="S219" s="229"/>
      <c r="T219" s="229"/>
      <c r="U219" s="229"/>
      <c r="V219" s="229"/>
      <c r="W219" s="229"/>
      <c r="X219" s="229"/>
      <c r="Y219" s="229"/>
      <c r="Z219" s="229"/>
      <c r="AA219" s="229"/>
      <c r="AB219" s="229"/>
      <c r="AC219" s="229"/>
      <c r="AD219" s="229"/>
      <c r="AE219" s="229"/>
      <c r="AF219" s="229"/>
      <c r="AG219" s="229"/>
      <c r="AH219" s="229"/>
      <c r="AI219" s="229"/>
      <c r="AJ219" s="229"/>
      <c r="AK219" s="229"/>
      <c r="AL219" s="229"/>
      <c r="AM219" s="229"/>
      <c r="AN219" s="229"/>
      <c r="AO219" s="229"/>
      <c r="AP219" s="229"/>
      <c r="AQ219" s="229"/>
      <c r="AR219" s="229"/>
      <c r="AS219" s="229"/>
      <c r="AT219" s="229"/>
      <c r="AU219" s="229"/>
      <c r="AV219" s="229"/>
      <c r="AW219" s="229"/>
      <c r="AX219" s="229"/>
      <c r="AY219" s="229"/>
      <c r="AZ219" s="229"/>
      <c r="BA219" s="229"/>
      <c r="BB219" s="229"/>
      <c r="BC219" s="229"/>
      <c r="BD219" s="229"/>
      <c r="BE219" s="229"/>
      <c r="BF219" s="229"/>
      <c r="BG219" s="229"/>
      <c r="BH219" s="229"/>
      <c r="BI219" s="229"/>
      <c r="BJ219" s="229"/>
      <c r="BK219" s="229"/>
      <c r="BL219" s="229"/>
      <c r="BM219" s="229"/>
      <c r="BN219" s="229"/>
      <c r="BO219" s="229"/>
      <c r="BP219" s="229"/>
      <c r="BQ219" s="229"/>
      <c r="BR219" s="229"/>
      <c r="BS219" s="229"/>
      <c r="BT219" s="229"/>
      <c r="BU219" s="229"/>
      <c r="BV219" s="229"/>
      <c r="BW219" s="229"/>
      <c r="BX219" s="229"/>
      <c r="BY219" s="229"/>
      <c r="BZ219" s="229"/>
      <c r="CA219" s="229"/>
      <c r="CB219" s="229"/>
      <c r="CC219" s="229"/>
      <c r="CD219" s="229"/>
      <c r="CE219" s="229"/>
      <c r="CF219" s="229"/>
      <c r="CG219" s="229"/>
      <c r="CH219" s="229"/>
      <c r="CI219" s="229"/>
      <c r="CJ219" s="229"/>
      <c r="CK219" s="229"/>
      <c r="CL219" s="229"/>
      <c r="CM219" s="229"/>
      <c r="CN219" s="229"/>
      <c r="CO219" s="229"/>
      <c r="CP219" s="229"/>
      <c r="CQ219" s="229"/>
      <c r="CR219" s="229"/>
      <c r="CS219" s="229"/>
      <c r="CT219" s="229"/>
      <c r="CU219" s="229"/>
      <c r="CV219" s="229"/>
      <c r="CW219" s="229"/>
      <c r="CX219" s="229"/>
      <c r="CY219" s="229"/>
      <c r="CZ219" s="229"/>
      <c r="DA219" s="229"/>
      <c r="DB219" s="229"/>
      <c r="DC219" s="229"/>
      <c r="DD219" s="229"/>
      <c r="DE219" s="229"/>
      <c r="DF219" s="229"/>
      <c r="DG219" s="229"/>
      <c r="DH219" s="229"/>
      <c r="DI219" s="229"/>
      <c r="DJ219" s="229"/>
      <c r="DK219" s="229"/>
      <c r="DL219" s="229"/>
      <c r="DM219" s="229"/>
      <c r="DN219" s="229"/>
      <c r="DO219" s="229"/>
      <c r="DP219" s="229"/>
      <c r="DQ219" s="229"/>
      <c r="DR219" s="229"/>
      <c r="DS219" s="229"/>
      <c r="DT219" s="229"/>
      <c r="DU219" s="229"/>
      <c r="DV219" s="229"/>
      <c r="DW219" s="229"/>
      <c r="DX219" s="229"/>
      <c r="DY219" s="229"/>
      <c r="DZ219" s="229"/>
      <c r="EA219" s="229"/>
      <c r="EB219" s="229"/>
      <c r="EC219" s="229"/>
      <c r="ED219" s="229"/>
      <c r="EE219" s="229"/>
      <c r="EF219" s="229"/>
      <c r="EG219" s="229"/>
      <c r="EH219" s="229"/>
      <c r="EI219" s="229"/>
      <c r="EJ219" s="229"/>
      <c r="EK219" s="229"/>
      <c r="EL219" s="229"/>
      <c r="EM219" s="229"/>
      <c r="EN219" s="229"/>
      <c r="EO219" s="229"/>
      <c r="EP219" s="229"/>
      <c r="EQ219" s="229"/>
      <c r="ER219" s="229"/>
      <c r="ES219" s="229"/>
      <c r="ET219" s="229"/>
      <c r="EU219" s="229"/>
      <c r="EV219" s="229"/>
      <c r="EW219" s="229"/>
      <c r="EX219" s="229"/>
      <c r="EY219" s="229"/>
      <c r="EZ219" s="229"/>
      <c r="FA219" s="229"/>
      <c r="FB219" s="229"/>
    </row>
    <row r="220" spans="4:158" hidden="1" x14ac:dyDescent="0.25">
      <c r="D220" s="229"/>
      <c r="E220" s="229"/>
      <c r="F220" s="229"/>
      <c r="G220" s="229"/>
      <c r="H220" s="229"/>
      <c r="I220" s="229"/>
      <c r="J220" s="229"/>
      <c r="K220" s="229"/>
      <c r="L220" s="229"/>
      <c r="M220" s="229"/>
      <c r="N220" s="229"/>
      <c r="O220" s="229"/>
      <c r="P220" s="229"/>
      <c r="Q220" s="229"/>
      <c r="R220" s="229"/>
      <c r="S220" s="229"/>
      <c r="T220" s="229"/>
      <c r="U220" s="229"/>
      <c r="V220" s="229"/>
      <c r="W220" s="229"/>
      <c r="X220" s="229"/>
      <c r="Y220" s="229"/>
      <c r="Z220" s="229"/>
      <c r="AA220" s="229"/>
      <c r="AB220" s="229"/>
      <c r="AC220" s="229"/>
      <c r="AD220" s="229"/>
      <c r="AE220" s="229"/>
      <c r="AF220" s="229"/>
      <c r="AG220" s="229"/>
      <c r="AH220" s="229"/>
      <c r="AI220" s="229"/>
      <c r="AJ220" s="229"/>
      <c r="AK220" s="229"/>
      <c r="AL220" s="229"/>
      <c r="AM220" s="229"/>
      <c r="AN220" s="229"/>
      <c r="AO220" s="229"/>
      <c r="AP220" s="229"/>
      <c r="AQ220" s="229"/>
      <c r="AR220" s="229"/>
      <c r="AS220" s="229"/>
      <c r="AT220" s="229"/>
      <c r="AU220" s="229"/>
      <c r="AV220" s="229"/>
      <c r="AW220" s="229"/>
      <c r="AX220" s="229"/>
      <c r="AY220" s="229"/>
      <c r="AZ220" s="229"/>
      <c r="BA220" s="229"/>
      <c r="BB220" s="229"/>
      <c r="BC220" s="229"/>
      <c r="BD220" s="229"/>
      <c r="BE220" s="229"/>
      <c r="BF220" s="229"/>
      <c r="BG220" s="229"/>
      <c r="BH220" s="229"/>
      <c r="BI220" s="229"/>
      <c r="BJ220" s="229"/>
      <c r="BK220" s="229"/>
      <c r="BL220" s="229"/>
      <c r="BM220" s="229"/>
      <c r="BN220" s="229"/>
      <c r="BO220" s="229"/>
      <c r="BP220" s="229"/>
      <c r="BQ220" s="229"/>
      <c r="BR220" s="229"/>
      <c r="BS220" s="229"/>
      <c r="BT220" s="229"/>
      <c r="BU220" s="229"/>
      <c r="BV220" s="229"/>
      <c r="BW220" s="229"/>
      <c r="BX220" s="229"/>
      <c r="BY220" s="229"/>
      <c r="BZ220" s="229"/>
      <c r="CA220" s="229"/>
      <c r="CB220" s="229"/>
      <c r="CC220" s="229"/>
      <c r="CD220" s="229"/>
      <c r="CE220" s="229"/>
      <c r="CF220" s="229"/>
      <c r="CG220" s="229"/>
      <c r="CH220" s="229"/>
      <c r="CI220" s="229"/>
      <c r="CJ220" s="229"/>
      <c r="CK220" s="229"/>
      <c r="CL220" s="229"/>
      <c r="CM220" s="229"/>
      <c r="CN220" s="229"/>
      <c r="CO220" s="229"/>
      <c r="CP220" s="229"/>
      <c r="CQ220" s="229"/>
      <c r="CR220" s="229"/>
      <c r="CS220" s="229"/>
      <c r="CT220" s="229"/>
      <c r="CU220" s="229"/>
      <c r="CV220" s="229"/>
      <c r="CW220" s="229"/>
      <c r="CX220" s="229"/>
      <c r="CY220" s="229"/>
      <c r="CZ220" s="229"/>
      <c r="DA220" s="229"/>
      <c r="DB220" s="229"/>
      <c r="DC220" s="229"/>
      <c r="DD220" s="229"/>
      <c r="DE220" s="229"/>
      <c r="DF220" s="229"/>
      <c r="DG220" s="229"/>
      <c r="DH220" s="229"/>
      <c r="DI220" s="229"/>
      <c r="DJ220" s="229"/>
      <c r="DK220" s="229"/>
      <c r="DL220" s="229"/>
      <c r="DM220" s="229"/>
      <c r="DN220" s="229"/>
      <c r="DO220" s="229"/>
      <c r="DP220" s="229"/>
      <c r="DQ220" s="229"/>
      <c r="DR220" s="229"/>
      <c r="DS220" s="229"/>
      <c r="DT220" s="229"/>
      <c r="DU220" s="229"/>
      <c r="DV220" s="229"/>
      <c r="DW220" s="229"/>
      <c r="DX220" s="229"/>
      <c r="DY220" s="229"/>
      <c r="DZ220" s="229"/>
      <c r="EA220" s="229"/>
      <c r="EB220" s="229"/>
      <c r="EC220" s="229"/>
      <c r="ED220" s="229"/>
      <c r="EE220" s="229"/>
      <c r="EF220" s="229"/>
      <c r="EG220" s="229"/>
      <c r="EH220" s="229"/>
      <c r="EI220" s="229"/>
      <c r="EJ220" s="229"/>
      <c r="EK220" s="229"/>
      <c r="EL220" s="229"/>
      <c r="EM220" s="229"/>
      <c r="EN220" s="229"/>
      <c r="EO220" s="229"/>
      <c r="EP220" s="229"/>
      <c r="EQ220" s="229"/>
      <c r="ER220" s="229"/>
      <c r="ES220" s="229"/>
      <c r="ET220" s="229"/>
      <c r="EU220" s="229"/>
      <c r="EV220" s="229"/>
      <c r="EW220" s="229"/>
      <c r="EX220" s="229"/>
      <c r="EY220" s="229"/>
      <c r="EZ220" s="229"/>
      <c r="FA220" s="229"/>
      <c r="FB220" s="229"/>
    </row>
    <row r="221" spans="4:158" hidden="1" x14ac:dyDescent="0.25">
      <c r="D221" s="229"/>
      <c r="E221" s="229"/>
      <c r="F221" s="229"/>
      <c r="G221" s="229"/>
      <c r="H221" s="229"/>
      <c r="I221" s="229"/>
      <c r="J221" s="229"/>
      <c r="K221" s="229"/>
      <c r="L221" s="229"/>
      <c r="M221" s="229"/>
      <c r="N221" s="229"/>
      <c r="O221" s="229"/>
      <c r="P221" s="229"/>
      <c r="Q221" s="229"/>
      <c r="R221" s="229"/>
      <c r="S221" s="229"/>
      <c r="T221" s="229"/>
      <c r="U221" s="229"/>
      <c r="V221" s="229"/>
      <c r="W221" s="229"/>
      <c r="X221" s="229"/>
      <c r="Y221" s="229"/>
      <c r="Z221" s="229"/>
      <c r="AA221" s="229"/>
      <c r="AB221" s="229"/>
      <c r="AC221" s="229"/>
      <c r="AD221" s="229"/>
      <c r="AE221" s="229"/>
      <c r="AF221" s="229"/>
      <c r="AG221" s="229"/>
      <c r="AH221" s="229"/>
      <c r="AI221" s="229"/>
      <c r="AJ221" s="229"/>
      <c r="AK221" s="229"/>
      <c r="AL221" s="229"/>
      <c r="AM221" s="229"/>
      <c r="AN221" s="229"/>
      <c r="AO221" s="229"/>
      <c r="AP221" s="229"/>
      <c r="AQ221" s="229"/>
      <c r="AR221" s="229"/>
      <c r="AS221" s="229"/>
      <c r="AT221" s="229"/>
      <c r="AU221" s="229"/>
      <c r="AV221" s="229"/>
      <c r="AW221" s="229"/>
      <c r="AX221" s="229"/>
      <c r="AY221" s="229"/>
      <c r="AZ221" s="229"/>
      <c r="BA221" s="229"/>
      <c r="BB221" s="229"/>
      <c r="BC221" s="229"/>
      <c r="BD221" s="229"/>
      <c r="BE221" s="229"/>
      <c r="BF221" s="229"/>
      <c r="BG221" s="229"/>
      <c r="BH221" s="229"/>
      <c r="BI221" s="229"/>
      <c r="BJ221" s="229"/>
      <c r="BK221" s="229"/>
      <c r="BL221" s="229"/>
      <c r="BM221" s="229"/>
      <c r="BN221" s="229"/>
      <c r="BO221" s="229"/>
      <c r="BP221" s="229"/>
      <c r="BQ221" s="229"/>
      <c r="BR221" s="229"/>
      <c r="BS221" s="229"/>
      <c r="BT221" s="229"/>
      <c r="BU221" s="229"/>
      <c r="BV221" s="229"/>
      <c r="BW221" s="229"/>
      <c r="BX221" s="229"/>
      <c r="BY221" s="229"/>
      <c r="BZ221" s="229"/>
      <c r="CA221" s="229"/>
      <c r="CB221" s="229"/>
      <c r="CC221" s="229"/>
      <c r="CD221" s="229"/>
      <c r="CE221" s="229"/>
      <c r="CF221" s="229"/>
      <c r="CG221" s="229"/>
      <c r="CH221" s="229"/>
      <c r="CI221" s="229"/>
      <c r="CJ221" s="229"/>
      <c r="CK221" s="229"/>
      <c r="CL221" s="229"/>
      <c r="CM221" s="229"/>
      <c r="CN221" s="229"/>
      <c r="CO221" s="229"/>
      <c r="CP221" s="229"/>
      <c r="CQ221" s="229"/>
      <c r="CR221" s="229"/>
      <c r="CS221" s="229"/>
      <c r="CT221" s="229"/>
      <c r="CU221" s="229"/>
      <c r="CV221" s="229"/>
      <c r="CW221" s="229"/>
      <c r="CX221" s="229"/>
      <c r="CY221" s="229"/>
      <c r="CZ221" s="229"/>
      <c r="DA221" s="229"/>
      <c r="DB221" s="229"/>
      <c r="DC221" s="229"/>
      <c r="DD221" s="229"/>
      <c r="DE221" s="229"/>
      <c r="DF221" s="229"/>
      <c r="DG221" s="229"/>
      <c r="DH221" s="229"/>
      <c r="DI221" s="229"/>
      <c r="DJ221" s="229"/>
      <c r="DK221" s="229"/>
      <c r="DL221" s="229"/>
      <c r="DM221" s="229"/>
      <c r="DN221" s="229"/>
      <c r="DO221" s="229"/>
      <c r="DP221" s="229"/>
      <c r="DQ221" s="229"/>
      <c r="DR221" s="229"/>
      <c r="DS221" s="229"/>
      <c r="DT221" s="229"/>
      <c r="DU221" s="229"/>
      <c r="DV221" s="229"/>
      <c r="DW221" s="229"/>
      <c r="DX221" s="229"/>
      <c r="DY221" s="229"/>
      <c r="DZ221" s="229"/>
      <c r="EA221" s="229"/>
      <c r="EB221" s="229"/>
      <c r="EC221" s="229"/>
      <c r="ED221" s="229"/>
      <c r="EE221" s="229"/>
      <c r="EF221" s="229"/>
      <c r="EG221" s="229"/>
      <c r="EH221" s="229"/>
      <c r="EI221" s="229"/>
      <c r="EJ221" s="229"/>
      <c r="EK221" s="229"/>
      <c r="EL221" s="229"/>
      <c r="EM221" s="229"/>
      <c r="EN221" s="229"/>
      <c r="EO221" s="229"/>
      <c r="EP221" s="229"/>
      <c r="EQ221" s="229"/>
      <c r="ER221" s="229"/>
      <c r="ES221" s="229"/>
      <c r="ET221" s="229"/>
      <c r="EU221" s="229"/>
      <c r="EV221" s="229"/>
      <c r="EW221" s="229"/>
      <c r="EX221" s="229"/>
      <c r="EY221" s="229"/>
      <c r="EZ221" s="229"/>
      <c r="FA221" s="229"/>
      <c r="FB221" s="229"/>
    </row>
    <row r="222" spans="4:158" hidden="1" x14ac:dyDescent="0.25">
      <c r="D222" s="229"/>
      <c r="E222" s="229"/>
      <c r="F222" s="229"/>
      <c r="G222" s="229"/>
      <c r="H222" s="229"/>
      <c r="I222" s="229"/>
      <c r="J222" s="229"/>
      <c r="K222" s="229"/>
      <c r="L222" s="229"/>
      <c r="M222" s="229"/>
      <c r="N222" s="229"/>
      <c r="O222" s="229"/>
      <c r="P222" s="229"/>
      <c r="Q222" s="229"/>
      <c r="R222" s="229"/>
      <c r="S222" s="229"/>
      <c r="T222" s="229"/>
      <c r="U222" s="229"/>
      <c r="V222" s="229"/>
      <c r="W222" s="229"/>
      <c r="X222" s="229"/>
      <c r="Y222" s="229"/>
      <c r="Z222" s="229"/>
      <c r="AA222" s="229"/>
      <c r="AB222" s="229"/>
      <c r="AC222" s="229"/>
      <c r="AD222" s="229"/>
      <c r="AE222" s="229"/>
      <c r="AF222" s="229"/>
      <c r="AG222" s="229"/>
      <c r="AH222" s="229"/>
      <c r="AI222" s="229"/>
      <c r="AJ222" s="229"/>
      <c r="AK222" s="229"/>
      <c r="AL222" s="229"/>
      <c r="AM222" s="229"/>
      <c r="AN222" s="229"/>
      <c r="AO222" s="229"/>
      <c r="AP222" s="229"/>
      <c r="AQ222" s="229"/>
      <c r="AR222" s="229"/>
      <c r="AS222" s="229"/>
      <c r="AT222" s="229"/>
      <c r="AU222" s="229"/>
      <c r="AV222" s="229"/>
      <c r="AW222" s="229"/>
      <c r="AX222" s="229"/>
      <c r="AY222" s="229"/>
      <c r="AZ222" s="229"/>
      <c r="BA222" s="229"/>
      <c r="BB222" s="229"/>
      <c r="BC222" s="229"/>
      <c r="BD222" s="229"/>
      <c r="BE222" s="229"/>
      <c r="BF222" s="229"/>
      <c r="BG222" s="229"/>
      <c r="BH222" s="229"/>
      <c r="BI222" s="229"/>
      <c r="BJ222" s="229"/>
      <c r="BK222" s="229"/>
      <c r="BL222" s="229"/>
      <c r="BM222" s="229"/>
      <c r="BN222" s="229"/>
      <c r="BO222" s="229"/>
      <c r="BP222" s="229"/>
      <c r="BQ222" s="229"/>
      <c r="BR222" s="229"/>
      <c r="BS222" s="229"/>
      <c r="BT222" s="229"/>
      <c r="BU222" s="229"/>
      <c r="BV222" s="229"/>
      <c r="BW222" s="229"/>
      <c r="BX222" s="229"/>
      <c r="BY222" s="229"/>
      <c r="BZ222" s="229"/>
      <c r="CA222" s="229"/>
      <c r="CB222" s="229"/>
      <c r="CC222" s="229"/>
      <c r="CD222" s="229"/>
      <c r="CE222" s="229"/>
      <c r="CF222" s="229"/>
      <c r="CG222" s="229"/>
      <c r="CH222" s="229"/>
      <c r="CI222" s="229"/>
      <c r="CJ222" s="229"/>
      <c r="CK222" s="229"/>
      <c r="CL222" s="229"/>
      <c r="CM222" s="229"/>
      <c r="CN222" s="229"/>
      <c r="CO222" s="229"/>
      <c r="CP222" s="229"/>
      <c r="CQ222" s="229"/>
      <c r="CR222" s="229"/>
      <c r="CS222" s="229"/>
      <c r="CT222" s="229"/>
      <c r="CU222" s="229"/>
      <c r="CV222" s="229"/>
      <c r="CW222" s="229"/>
      <c r="CX222" s="229"/>
      <c r="CY222" s="229"/>
      <c r="CZ222" s="229"/>
      <c r="DA222" s="229"/>
      <c r="DB222" s="229"/>
      <c r="DC222" s="229"/>
      <c r="DD222" s="229"/>
      <c r="DE222" s="229"/>
      <c r="DF222" s="229"/>
      <c r="DG222" s="229"/>
      <c r="DH222" s="229"/>
      <c r="DI222" s="229"/>
      <c r="DJ222" s="229"/>
      <c r="DK222" s="229"/>
      <c r="DL222" s="229"/>
      <c r="DM222" s="229"/>
      <c r="DN222" s="229"/>
      <c r="DO222" s="229"/>
      <c r="DP222" s="229"/>
      <c r="DQ222" s="229"/>
      <c r="DR222" s="229"/>
      <c r="DS222" s="229"/>
      <c r="DT222" s="229"/>
      <c r="DU222" s="229"/>
      <c r="DV222" s="229"/>
      <c r="DW222" s="229"/>
      <c r="DX222" s="229"/>
      <c r="DY222" s="229"/>
      <c r="DZ222" s="229"/>
      <c r="EA222" s="229"/>
      <c r="EB222" s="229"/>
      <c r="EC222" s="229"/>
      <c r="ED222" s="229"/>
      <c r="EE222" s="229"/>
      <c r="EF222" s="229"/>
      <c r="EG222" s="229"/>
      <c r="EH222" s="229"/>
      <c r="EI222" s="229"/>
      <c r="EJ222" s="229"/>
      <c r="EK222" s="229"/>
      <c r="EL222" s="229"/>
      <c r="EM222" s="229"/>
      <c r="EN222" s="229"/>
      <c r="EO222" s="229"/>
      <c r="EP222" s="229"/>
      <c r="EQ222" s="229"/>
      <c r="ER222" s="229"/>
      <c r="ES222" s="229"/>
      <c r="ET222" s="229"/>
      <c r="EU222" s="229"/>
      <c r="EV222" s="229"/>
      <c r="EW222" s="229"/>
      <c r="EX222" s="229"/>
      <c r="EY222" s="229"/>
      <c r="EZ222" s="229"/>
      <c r="FA222" s="229"/>
      <c r="FB222" s="229"/>
    </row>
    <row r="223" spans="4:158" hidden="1" x14ac:dyDescent="0.25">
      <c r="D223" s="229"/>
      <c r="E223" s="229"/>
      <c r="F223" s="229"/>
      <c r="G223" s="229"/>
      <c r="H223" s="229"/>
      <c r="I223" s="229"/>
      <c r="J223" s="229"/>
      <c r="K223" s="229"/>
      <c r="L223" s="229"/>
      <c r="M223" s="229"/>
      <c r="N223" s="229"/>
      <c r="O223" s="229"/>
      <c r="P223" s="229"/>
      <c r="Q223" s="229"/>
      <c r="R223" s="229"/>
      <c r="S223" s="229"/>
      <c r="T223" s="229"/>
      <c r="U223" s="229"/>
      <c r="V223" s="229"/>
      <c r="W223" s="229"/>
      <c r="X223" s="229"/>
      <c r="Y223" s="229"/>
      <c r="Z223" s="229"/>
      <c r="AA223" s="229"/>
      <c r="AB223" s="229"/>
      <c r="AC223" s="229"/>
      <c r="AD223" s="229"/>
      <c r="AE223" s="229"/>
      <c r="AF223" s="229"/>
      <c r="AG223" s="229"/>
      <c r="AH223" s="229"/>
      <c r="AI223" s="229"/>
      <c r="AJ223" s="229"/>
      <c r="AK223" s="229"/>
      <c r="AL223" s="229"/>
      <c r="AM223" s="229"/>
      <c r="AN223" s="229"/>
      <c r="AO223" s="229"/>
      <c r="AP223" s="229"/>
      <c r="AQ223" s="229"/>
      <c r="AR223" s="229"/>
      <c r="AS223" s="229"/>
      <c r="AT223" s="229"/>
      <c r="AU223" s="229"/>
      <c r="AV223" s="229"/>
      <c r="AW223" s="229"/>
      <c r="AX223" s="229"/>
      <c r="AY223" s="229"/>
      <c r="AZ223" s="229"/>
      <c r="BA223" s="229"/>
      <c r="BB223" s="229"/>
      <c r="BC223" s="229"/>
      <c r="BD223" s="229"/>
      <c r="BE223" s="229"/>
      <c r="BF223" s="229"/>
      <c r="BG223" s="229"/>
      <c r="BH223" s="229"/>
      <c r="BI223" s="229"/>
      <c r="BJ223" s="229"/>
      <c r="BK223" s="229"/>
      <c r="BL223" s="229"/>
      <c r="BM223" s="229"/>
      <c r="BN223" s="229"/>
      <c r="BO223" s="229"/>
      <c r="BP223" s="229"/>
      <c r="BQ223" s="229"/>
      <c r="BR223" s="229"/>
      <c r="BS223" s="229"/>
      <c r="BT223" s="229"/>
      <c r="BU223" s="229"/>
      <c r="BV223" s="229"/>
      <c r="BW223" s="229"/>
      <c r="BX223" s="229"/>
      <c r="BY223" s="229"/>
      <c r="BZ223" s="229"/>
      <c r="CA223" s="229"/>
      <c r="CB223" s="229"/>
      <c r="CC223" s="229"/>
      <c r="CD223" s="229"/>
      <c r="CE223" s="229"/>
      <c r="CF223" s="229"/>
      <c r="CG223" s="229"/>
      <c r="CH223" s="229"/>
      <c r="CI223" s="229"/>
      <c r="CJ223" s="229"/>
      <c r="CK223" s="229"/>
      <c r="CL223" s="229"/>
      <c r="CM223" s="229"/>
      <c r="CN223" s="229"/>
      <c r="CO223" s="229"/>
      <c r="CP223" s="229"/>
      <c r="CQ223" s="229"/>
      <c r="CR223" s="229"/>
      <c r="CS223" s="229"/>
      <c r="CT223" s="229"/>
      <c r="CU223" s="229"/>
      <c r="CV223" s="229"/>
      <c r="CW223" s="229"/>
      <c r="CX223" s="229"/>
      <c r="CY223" s="229"/>
      <c r="CZ223" s="229"/>
      <c r="DA223" s="229"/>
      <c r="DB223" s="229"/>
      <c r="DC223" s="229"/>
      <c r="DD223" s="229"/>
      <c r="DE223" s="229"/>
      <c r="DF223" s="229"/>
      <c r="DG223" s="229"/>
      <c r="DH223" s="229"/>
      <c r="DI223" s="229"/>
      <c r="DJ223" s="229"/>
      <c r="DK223" s="229"/>
      <c r="DL223" s="229"/>
      <c r="DM223" s="229"/>
      <c r="DN223" s="229"/>
      <c r="DO223" s="229"/>
      <c r="DP223" s="229"/>
      <c r="DQ223" s="229"/>
      <c r="DR223" s="229"/>
      <c r="DS223" s="229"/>
      <c r="DT223" s="229"/>
      <c r="DU223" s="229"/>
      <c r="DV223" s="229"/>
      <c r="DW223" s="229"/>
      <c r="DX223" s="229"/>
      <c r="DY223" s="229"/>
      <c r="DZ223" s="229"/>
      <c r="EA223" s="229"/>
      <c r="EB223" s="229"/>
      <c r="EC223" s="229"/>
      <c r="ED223" s="229"/>
      <c r="EE223" s="229"/>
      <c r="EF223" s="229"/>
      <c r="EG223" s="229"/>
      <c r="EH223" s="229"/>
      <c r="EI223" s="229"/>
      <c r="EJ223" s="229"/>
      <c r="EK223" s="229"/>
      <c r="EL223" s="229"/>
      <c r="EM223" s="229"/>
      <c r="EN223" s="229"/>
      <c r="EO223" s="229"/>
      <c r="EP223" s="229"/>
      <c r="EQ223" s="229"/>
      <c r="ER223" s="229"/>
      <c r="ES223" s="229"/>
      <c r="ET223" s="229"/>
      <c r="EU223" s="229"/>
      <c r="EV223" s="229"/>
      <c r="EW223" s="229"/>
      <c r="EX223" s="229"/>
      <c r="EY223" s="229"/>
      <c r="EZ223" s="229"/>
      <c r="FA223" s="229"/>
      <c r="FB223" s="229"/>
    </row>
    <row r="224" spans="4:158" hidden="1" x14ac:dyDescent="0.25">
      <c r="D224" s="229"/>
      <c r="E224" s="229"/>
      <c r="F224" s="229"/>
      <c r="G224" s="229"/>
      <c r="H224" s="229"/>
      <c r="I224" s="229"/>
      <c r="J224" s="229"/>
      <c r="K224" s="229"/>
      <c r="L224" s="229"/>
      <c r="M224" s="229"/>
      <c r="N224" s="229"/>
      <c r="O224" s="229"/>
      <c r="P224" s="229"/>
      <c r="Q224" s="229"/>
      <c r="R224" s="229"/>
      <c r="S224" s="229"/>
      <c r="T224" s="229"/>
      <c r="U224" s="229"/>
      <c r="V224" s="229"/>
      <c r="W224" s="229"/>
      <c r="X224" s="229"/>
      <c r="Y224" s="229"/>
      <c r="Z224" s="229"/>
      <c r="AA224" s="229"/>
      <c r="AB224" s="229"/>
      <c r="AC224" s="229"/>
      <c r="AD224" s="229"/>
      <c r="AE224" s="229"/>
      <c r="AF224" s="229"/>
      <c r="AG224" s="229"/>
      <c r="AH224" s="229"/>
      <c r="AI224" s="229"/>
      <c r="AJ224" s="229"/>
      <c r="AK224" s="229"/>
      <c r="AL224" s="229"/>
      <c r="AM224" s="229"/>
      <c r="AN224" s="229"/>
      <c r="AO224" s="229"/>
      <c r="AP224" s="229"/>
      <c r="AQ224" s="229"/>
      <c r="AR224" s="229"/>
      <c r="AS224" s="229"/>
      <c r="AT224" s="229"/>
      <c r="AU224" s="229"/>
      <c r="AV224" s="229"/>
      <c r="AW224" s="229"/>
      <c r="AX224" s="229"/>
      <c r="AY224" s="229"/>
      <c r="AZ224" s="229"/>
      <c r="BA224" s="229"/>
      <c r="BB224" s="229"/>
      <c r="BC224" s="229"/>
      <c r="BD224" s="229"/>
      <c r="BE224" s="229"/>
      <c r="BF224" s="229"/>
      <c r="BG224" s="229"/>
      <c r="BH224" s="229"/>
      <c r="BI224" s="229"/>
      <c r="BJ224" s="229"/>
      <c r="BK224" s="229"/>
      <c r="BL224" s="229"/>
      <c r="BM224" s="229"/>
      <c r="BN224" s="229"/>
      <c r="BO224" s="229"/>
      <c r="BP224" s="229"/>
      <c r="BQ224" s="229"/>
      <c r="BR224" s="229"/>
      <c r="BS224" s="229"/>
      <c r="BT224" s="229"/>
      <c r="BU224" s="229"/>
      <c r="BV224" s="229"/>
      <c r="BW224" s="229"/>
      <c r="BX224" s="229"/>
      <c r="BY224" s="229"/>
      <c r="BZ224" s="229"/>
      <c r="CA224" s="229"/>
      <c r="CB224" s="229"/>
      <c r="CC224" s="229"/>
      <c r="CD224" s="229"/>
      <c r="CE224" s="229"/>
      <c r="CF224" s="229"/>
      <c r="CG224" s="229"/>
      <c r="CH224" s="229"/>
      <c r="CI224" s="229"/>
      <c r="CJ224" s="229"/>
      <c r="CK224" s="229"/>
      <c r="CL224" s="229"/>
      <c r="CM224" s="229"/>
      <c r="CN224" s="229"/>
      <c r="CO224" s="229"/>
      <c r="CP224" s="229"/>
      <c r="CQ224" s="229"/>
      <c r="CR224" s="229"/>
      <c r="CS224" s="229"/>
      <c r="CT224" s="229"/>
      <c r="CU224" s="229"/>
      <c r="CV224" s="229"/>
      <c r="CW224" s="229"/>
      <c r="CX224" s="229"/>
      <c r="CY224" s="229"/>
      <c r="CZ224" s="229"/>
      <c r="DA224" s="229"/>
      <c r="DB224" s="229"/>
      <c r="DC224" s="229"/>
      <c r="DD224" s="229"/>
      <c r="DE224" s="229"/>
      <c r="DF224" s="229"/>
      <c r="DG224" s="229"/>
      <c r="DH224" s="229"/>
      <c r="DI224" s="229"/>
      <c r="DJ224" s="229"/>
      <c r="DK224" s="229"/>
      <c r="DL224" s="229"/>
      <c r="DM224" s="229"/>
      <c r="DN224" s="229"/>
      <c r="DO224" s="229"/>
      <c r="DP224" s="229"/>
      <c r="DQ224" s="229"/>
      <c r="DR224" s="229"/>
      <c r="DS224" s="229"/>
      <c r="DT224" s="229"/>
      <c r="DU224" s="229"/>
      <c r="DV224" s="229"/>
      <c r="DW224" s="229"/>
      <c r="DX224" s="229"/>
      <c r="DY224" s="229"/>
      <c r="DZ224" s="229"/>
      <c r="EA224" s="229"/>
      <c r="EB224" s="229"/>
      <c r="EC224" s="229"/>
      <c r="ED224" s="229"/>
      <c r="EE224" s="229"/>
      <c r="EF224" s="229"/>
      <c r="EG224" s="229"/>
      <c r="EH224" s="229"/>
      <c r="EI224" s="229"/>
      <c r="EJ224" s="229"/>
      <c r="EK224" s="229"/>
      <c r="EL224" s="229"/>
      <c r="EM224" s="229"/>
      <c r="EN224" s="229"/>
      <c r="EO224" s="229"/>
      <c r="EP224" s="229"/>
      <c r="EQ224" s="229"/>
      <c r="ER224" s="229"/>
      <c r="ES224" s="229"/>
      <c r="ET224" s="229"/>
      <c r="EU224" s="229"/>
      <c r="EV224" s="229"/>
      <c r="EW224" s="229"/>
      <c r="EX224" s="229"/>
      <c r="EY224" s="229"/>
      <c r="EZ224" s="229"/>
      <c r="FA224" s="229"/>
      <c r="FB224" s="229"/>
    </row>
    <row r="225" spans="4:158" hidden="1" x14ac:dyDescent="0.25">
      <c r="D225" s="229"/>
      <c r="E225" s="229"/>
      <c r="F225" s="229"/>
      <c r="G225" s="229"/>
      <c r="H225" s="229"/>
      <c r="I225" s="229"/>
      <c r="J225" s="229"/>
      <c r="K225" s="229"/>
      <c r="L225" s="229"/>
      <c r="M225" s="229"/>
      <c r="N225" s="229"/>
      <c r="O225" s="229"/>
      <c r="P225" s="229"/>
      <c r="Q225" s="229"/>
      <c r="R225" s="229"/>
      <c r="S225" s="229"/>
      <c r="T225" s="229"/>
      <c r="U225" s="229"/>
      <c r="V225" s="229"/>
      <c r="W225" s="229"/>
      <c r="X225" s="229"/>
      <c r="Y225" s="229"/>
      <c r="Z225" s="229"/>
      <c r="AA225" s="229"/>
      <c r="AB225" s="229"/>
      <c r="AC225" s="229"/>
      <c r="AD225" s="229"/>
      <c r="AE225" s="229"/>
      <c r="AF225" s="229"/>
      <c r="AG225" s="229"/>
      <c r="AH225" s="229"/>
      <c r="AI225" s="229"/>
      <c r="AJ225" s="229"/>
      <c r="AK225" s="229"/>
      <c r="AL225" s="229"/>
      <c r="AM225" s="229"/>
      <c r="AN225" s="229"/>
      <c r="AO225" s="229"/>
      <c r="AP225" s="229"/>
      <c r="AQ225" s="229"/>
      <c r="AR225" s="229"/>
      <c r="AS225" s="229"/>
      <c r="AT225" s="229"/>
      <c r="AU225" s="229"/>
      <c r="AV225" s="229"/>
      <c r="AW225" s="229"/>
      <c r="AX225" s="229"/>
      <c r="AY225" s="229"/>
      <c r="AZ225" s="229"/>
      <c r="BA225" s="229"/>
      <c r="BB225" s="229"/>
      <c r="BC225" s="229"/>
      <c r="BD225" s="229"/>
      <c r="BE225" s="229"/>
      <c r="BF225" s="229"/>
      <c r="BG225" s="229"/>
      <c r="BH225" s="229"/>
      <c r="BI225" s="229"/>
      <c r="BJ225" s="229"/>
      <c r="BK225" s="229"/>
      <c r="BL225" s="229"/>
      <c r="BM225" s="229"/>
      <c r="BN225" s="229"/>
      <c r="BO225" s="229"/>
      <c r="BP225" s="229"/>
      <c r="BQ225" s="229"/>
      <c r="BR225" s="229"/>
      <c r="BS225" s="229"/>
      <c r="BT225" s="229"/>
      <c r="BU225" s="229"/>
      <c r="BV225" s="229"/>
      <c r="BW225" s="229"/>
      <c r="BX225" s="229"/>
      <c r="BY225" s="229"/>
      <c r="BZ225" s="229"/>
      <c r="CA225" s="229"/>
      <c r="CB225" s="229"/>
      <c r="CC225" s="229"/>
      <c r="CD225" s="229"/>
      <c r="CE225" s="229"/>
      <c r="CF225" s="229"/>
      <c r="CG225" s="229"/>
      <c r="CH225" s="229"/>
      <c r="CI225" s="229"/>
      <c r="CJ225" s="229"/>
      <c r="CK225" s="229"/>
      <c r="CL225" s="229"/>
      <c r="CM225" s="229"/>
      <c r="CN225" s="229"/>
      <c r="CO225" s="229"/>
      <c r="CP225" s="229"/>
      <c r="CQ225" s="229"/>
      <c r="CR225" s="229"/>
      <c r="CS225" s="229"/>
      <c r="CT225" s="229"/>
      <c r="CU225" s="229"/>
      <c r="CV225" s="229"/>
      <c r="CW225" s="229"/>
      <c r="CX225" s="229"/>
      <c r="CY225" s="229"/>
      <c r="CZ225" s="229"/>
      <c r="DA225" s="229"/>
      <c r="DB225" s="229"/>
      <c r="DC225" s="229"/>
      <c r="DD225" s="229"/>
      <c r="DE225" s="229"/>
      <c r="DF225" s="229"/>
      <c r="DG225" s="229"/>
      <c r="DH225" s="229"/>
      <c r="DI225" s="229"/>
      <c r="DJ225" s="229"/>
      <c r="DK225" s="229"/>
      <c r="DL225" s="229"/>
      <c r="DM225" s="229"/>
      <c r="DN225" s="229"/>
      <c r="DO225" s="229"/>
      <c r="DP225" s="229"/>
      <c r="DQ225" s="229"/>
      <c r="DR225" s="229"/>
      <c r="DS225" s="229"/>
      <c r="DT225" s="229"/>
      <c r="DU225" s="229"/>
      <c r="DV225" s="229"/>
      <c r="DW225" s="229"/>
      <c r="DX225" s="229"/>
      <c r="DY225" s="229"/>
      <c r="DZ225" s="229"/>
      <c r="EA225" s="229"/>
      <c r="EB225" s="229"/>
      <c r="EC225" s="229"/>
      <c r="ED225" s="229"/>
      <c r="EE225" s="229"/>
      <c r="EF225" s="229"/>
      <c r="EG225" s="229"/>
      <c r="EH225" s="229"/>
      <c r="EI225" s="229"/>
      <c r="EJ225" s="229"/>
      <c r="EK225" s="229"/>
      <c r="EL225" s="229"/>
      <c r="EM225" s="229"/>
      <c r="EN225" s="229"/>
      <c r="EO225" s="229"/>
      <c r="EP225" s="229"/>
      <c r="EQ225" s="229"/>
      <c r="ER225" s="229"/>
      <c r="ES225" s="229"/>
      <c r="ET225" s="229"/>
      <c r="EU225" s="229"/>
      <c r="EV225" s="229"/>
      <c r="EW225" s="229"/>
      <c r="EX225" s="229"/>
      <c r="EY225" s="229"/>
      <c r="EZ225" s="229"/>
      <c r="FA225" s="229"/>
      <c r="FB225" s="229"/>
    </row>
    <row r="226" spans="4:158" hidden="1" x14ac:dyDescent="0.25">
      <c r="D226" s="229"/>
      <c r="E226" s="229"/>
      <c r="F226" s="229"/>
      <c r="G226" s="229"/>
      <c r="H226" s="229"/>
      <c r="I226" s="229"/>
      <c r="J226" s="229"/>
      <c r="K226" s="229"/>
      <c r="L226" s="229"/>
      <c r="M226" s="229"/>
      <c r="N226" s="229"/>
      <c r="O226" s="229"/>
      <c r="P226" s="229"/>
      <c r="Q226" s="229"/>
      <c r="R226" s="229"/>
      <c r="S226" s="229"/>
      <c r="T226" s="229"/>
      <c r="U226" s="229"/>
      <c r="V226" s="229"/>
      <c r="W226" s="229"/>
      <c r="X226" s="229"/>
      <c r="Y226" s="229"/>
      <c r="Z226" s="229"/>
      <c r="AA226" s="229"/>
      <c r="AB226" s="229"/>
      <c r="AC226" s="229"/>
      <c r="AD226" s="229"/>
      <c r="AE226" s="229"/>
      <c r="AF226" s="229"/>
      <c r="AG226" s="229"/>
      <c r="AH226" s="229"/>
      <c r="AI226" s="229"/>
      <c r="AJ226" s="229"/>
      <c r="AK226" s="229"/>
      <c r="AL226" s="229"/>
      <c r="AM226" s="229"/>
      <c r="AN226" s="229"/>
      <c r="AO226" s="229"/>
      <c r="AP226" s="229"/>
      <c r="AQ226" s="229"/>
      <c r="AR226" s="229"/>
      <c r="AS226" s="229"/>
      <c r="AT226" s="229"/>
      <c r="AU226" s="229"/>
      <c r="AV226" s="229"/>
      <c r="AW226" s="229"/>
      <c r="AX226" s="229"/>
      <c r="AY226" s="229"/>
      <c r="AZ226" s="229"/>
      <c r="BA226" s="229"/>
      <c r="BB226" s="229"/>
      <c r="BC226" s="229"/>
      <c r="BD226" s="229"/>
      <c r="BE226" s="229"/>
      <c r="BF226" s="229"/>
      <c r="BG226" s="229"/>
      <c r="BH226" s="229"/>
      <c r="BI226" s="229"/>
      <c r="BJ226" s="229"/>
      <c r="BK226" s="229"/>
      <c r="BL226" s="229"/>
      <c r="BM226" s="229"/>
      <c r="BN226" s="229"/>
      <c r="BO226" s="229"/>
      <c r="BP226" s="229"/>
      <c r="BQ226" s="229"/>
      <c r="BR226" s="229"/>
      <c r="BS226" s="229"/>
      <c r="BT226" s="229"/>
      <c r="BU226" s="229"/>
      <c r="BV226" s="229"/>
      <c r="BW226" s="229"/>
      <c r="BX226" s="229"/>
      <c r="BY226" s="229"/>
      <c r="BZ226" s="229"/>
      <c r="CA226" s="229"/>
      <c r="CB226" s="229"/>
      <c r="CC226" s="229"/>
      <c r="CD226" s="229"/>
      <c r="CE226" s="229"/>
      <c r="CF226" s="229"/>
      <c r="CG226" s="229"/>
      <c r="CH226" s="229"/>
      <c r="CI226" s="229"/>
      <c r="CJ226" s="229"/>
      <c r="CK226" s="229"/>
      <c r="CL226" s="229"/>
      <c r="CM226" s="229"/>
      <c r="CN226" s="229"/>
      <c r="CO226" s="229"/>
      <c r="CP226" s="229"/>
      <c r="CQ226" s="229"/>
      <c r="CR226" s="229"/>
      <c r="CS226" s="229"/>
      <c r="CT226" s="229"/>
      <c r="CU226" s="229"/>
      <c r="CV226" s="229"/>
      <c r="CW226" s="229"/>
      <c r="CX226" s="229"/>
      <c r="CY226" s="229"/>
      <c r="CZ226" s="229"/>
      <c r="DA226" s="229"/>
      <c r="DB226" s="229"/>
      <c r="DC226" s="229"/>
      <c r="DD226" s="229"/>
      <c r="DE226" s="229"/>
      <c r="DF226" s="229"/>
      <c r="DG226" s="229"/>
      <c r="DH226" s="229"/>
      <c r="DI226" s="229"/>
      <c r="DJ226" s="229"/>
      <c r="DK226" s="229"/>
      <c r="DL226" s="229"/>
      <c r="DM226" s="229"/>
      <c r="DN226" s="229"/>
      <c r="DO226" s="229"/>
      <c r="DP226" s="229"/>
      <c r="DQ226" s="229"/>
      <c r="DR226" s="229"/>
      <c r="DS226" s="229"/>
      <c r="DT226" s="229"/>
      <c r="DU226" s="229"/>
      <c r="DV226" s="229"/>
      <c r="DW226" s="229"/>
      <c r="DX226" s="229"/>
      <c r="DY226" s="229"/>
      <c r="DZ226" s="229"/>
      <c r="EA226" s="229"/>
      <c r="EB226" s="229"/>
      <c r="EC226" s="229"/>
      <c r="ED226" s="229"/>
      <c r="EE226" s="229"/>
      <c r="EF226" s="229"/>
      <c r="EG226" s="229"/>
      <c r="EH226" s="229"/>
      <c r="EI226" s="229"/>
      <c r="EJ226" s="229"/>
      <c r="EK226" s="229"/>
      <c r="EL226" s="229"/>
      <c r="EM226" s="229"/>
      <c r="EN226" s="229"/>
      <c r="EO226" s="229"/>
      <c r="EP226" s="229"/>
      <c r="EQ226" s="229"/>
      <c r="ER226" s="229"/>
      <c r="ES226" s="229"/>
      <c r="ET226" s="229"/>
      <c r="EU226" s="229"/>
      <c r="EV226" s="229"/>
      <c r="EW226" s="229"/>
      <c r="EX226" s="229"/>
      <c r="EY226" s="229"/>
      <c r="EZ226" s="229"/>
      <c r="FA226" s="229"/>
      <c r="FB226" s="229"/>
    </row>
    <row r="227" spans="4:158" hidden="1" x14ac:dyDescent="0.25">
      <c r="D227" s="229"/>
      <c r="E227" s="229"/>
      <c r="F227" s="229"/>
      <c r="G227" s="229"/>
      <c r="H227" s="229"/>
      <c r="I227" s="229"/>
      <c r="J227" s="229"/>
      <c r="K227" s="229"/>
      <c r="L227" s="229"/>
      <c r="M227" s="229"/>
      <c r="N227" s="229"/>
      <c r="O227" s="229"/>
      <c r="P227" s="229"/>
      <c r="Q227" s="229"/>
      <c r="R227" s="229"/>
      <c r="S227" s="229"/>
      <c r="T227" s="229"/>
      <c r="U227" s="229"/>
      <c r="V227" s="229"/>
      <c r="W227" s="229"/>
      <c r="X227" s="229"/>
      <c r="Y227" s="229"/>
      <c r="Z227" s="229"/>
      <c r="AA227" s="229"/>
      <c r="AB227" s="229"/>
      <c r="AC227" s="229"/>
      <c r="AD227" s="229"/>
      <c r="AE227" s="229"/>
      <c r="AF227" s="229"/>
      <c r="AG227" s="229"/>
      <c r="AH227" s="229"/>
      <c r="AI227" s="229"/>
      <c r="AJ227" s="229"/>
      <c r="AK227" s="229"/>
      <c r="AL227" s="229"/>
      <c r="AM227" s="229"/>
      <c r="AN227" s="229"/>
      <c r="AO227" s="229"/>
      <c r="AP227" s="229"/>
      <c r="AQ227" s="229"/>
      <c r="AR227" s="229"/>
      <c r="AS227" s="229"/>
      <c r="AT227" s="229"/>
      <c r="AU227" s="229"/>
      <c r="AV227" s="229"/>
      <c r="AW227" s="229"/>
      <c r="AX227" s="229"/>
      <c r="AY227" s="229"/>
      <c r="AZ227" s="229"/>
      <c r="BA227" s="229"/>
      <c r="BB227" s="229"/>
      <c r="BC227" s="229"/>
      <c r="BD227" s="229"/>
      <c r="BE227" s="229"/>
      <c r="BF227" s="229"/>
      <c r="BG227" s="229"/>
      <c r="BH227" s="229"/>
      <c r="BI227" s="229"/>
      <c r="BJ227" s="229"/>
      <c r="BK227" s="229"/>
      <c r="BL227" s="229"/>
      <c r="BM227" s="229"/>
      <c r="BN227" s="229"/>
      <c r="BO227" s="229"/>
      <c r="BP227" s="229"/>
      <c r="BQ227" s="229"/>
      <c r="BR227" s="229"/>
      <c r="BS227" s="229"/>
      <c r="BT227" s="229"/>
      <c r="BU227" s="229"/>
      <c r="BV227" s="229"/>
      <c r="BW227" s="229"/>
      <c r="BX227" s="229"/>
      <c r="BY227" s="229"/>
      <c r="BZ227" s="229"/>
      <c r="CA227" s="229"/>
      <c r="CB227" s="229"/>
      <c r="CC227" s="229"/>
      <c r="CD227" s="229"/>
      <c r="CE227" s="229"/>
      <c r="CF227" s="229"/>
      <c r="CG227" s="229"/>
      <c r="CH227" s="229"/>
      <c r="CI227" s="229"/>
      <c r="CJ227" s="229"/>
      <c r="CK227" s="229"/>
      <c r="CL227" s="229"/>
      <c r="CM227" s="229"/>
      <c r="CN227" s="229"/>
      <c r="CO227" s="229"/>
      <c r="CP227" s="229"/>
      <c r="CQ227" s="229"/>
      <c r="CR227" s="229"/>
      <c r="CS227" s="229"/>
      <c r="CT227" s="229"/>
      <c r="CU227" s="229"/>
      <c r="CV227" s="229"/>
      <c r="CW227" s="229"/>
      <c r="CX227" s="229"/>
      <c r="CY227" s="229"/>
      <c r="CZ227" s="229"/>
      <c r="DA227" s="229"/>
      <c r="DB227" s="229"/>
      <c r="DC227" s="229"/>
      <c r="DD227" s="229"/>
      <c r="DE227" s="229"/>
      <c r="DF227" s="229"/>
      <c r="DG227" s="229"/>
      <c r="DH227" s="229"/>
      <c r="DI227" s="229"/>
      <c r="DJ227" s="229"/>
      <c r="DK227" s="229"/>
      <c r="DL227" s="229"/>
      <c r="DM227" s="229"/>
      <c r="DN227" s="229"/>
      <c r="DO227" s="229"/>
      <c r="DP227" s="229"/>
      <c r="DQ227" s="229"/>
      <c r="DR227" s="229"/>
      <c r="DS227" s="229"/>
      <c r="DT227" s="229"/>
      <c r="DU227" s="229"/>
      <c r="DV227" s="229"/>
      <c r="DW227" s="229"/>
      <c r="DX227" s="229"/>
      <c r="DY227" s="229"/>
      <c r="DZ227" s="229"/>
      <c r="EA227" s="229"/>
      <c r="EB227" s="229"/>
      <c r="EC227" s="229"/>
      <c r="ED227" s="229"/>
      <c r="EE227" s="229"/>
      <c r="EF227" s="229"/>
      <c r="EG227" s="229"/>
      <c r="EH227" s="229"/>
      <c r="EI227" s="229"/>
      <c r="EJ227" s="229"/>
      <c r="EK227" s="229"/>
      <c r="EL227" s="229"/>
      <c r="EM227" s="229"/>
      <c r="EN227" s="229"/>
      <c r="EO227" s="229"/>
      <c r="EP227" s="229"/>
      <c r="EQ227" s="229"/>
      <c r="ER227" s="229"/>
      <c r="ES227" s="229"/>
      <c r="ET227" s="229"/>
      <c r="EU227" s="229"/>
      <c r="EV227" s="229"/>
      <c r="EW227" s="229"/>
      <c r="EX227" s="229"/>
      <c r="EY227" s="229"/>
      <c r="EZ227" s="229"/>
      <c r="FA227" s="229"/>
      <c r="FB227" s="229"/>
    </row>
    <row r="228" spans="4:158" hidden="1" x14ac:dyDescent="0.25">
      <c r="D228" s="229"/>
      <c r="E228" s="229"/>
      <c r="F228" s="229"/>
      <c r="G228" s="229"/>
      <c r="H228" s="229"/>
      <c r="I228" s="229"/>
      <c r="J228" s="229"/>
      <c r="K228" s="229"/>
      <c r="L228" s="229"/>
      <c r="M228" s="229"/>
      <c r="N228" s="229"/>
      <c r="O228" s="229"/>
      <c r="P228" s="229"/>
      <c r="Q228" s="229"/>
      <c r="R228" s="229"/>
      <c r="S228" s="229"/>
      <c r="T228" s="229"/>
      <c r="U228" s="229"/>
      <c r="V228" s="229"/>
      <c r="W228" s="229"/>
      <c r="X228" s="229"/>
      <c r="Y228" s="229"/>
      <c r="Z228" s="229"/>
      <c r="AA228" s="229"/>
      <c r="AB228" s="229"/>
      <c r="AC228" s="229"/>
      <c r="AD228" s="229"/>
      <c r="AE228" s="229"/>
      <c r="AF228" s="229"/>
      <c r="AG228" s="229"/>
      <c r="AH228" s="229"/>
      <c r="AI228" s="229"/>
      <c r="AJ228" s="229"/>
      <c r="AK228" s="229"/>
      <c r="AL228" s="229"/>
      <c r="AM228" s="229"/>
      <c r="AN228" s="229"/>
      <c r="AO228" s="229"/>
      <c r="AP228" s="229"/>
      <c r="AQ228" s="229"/>
      <c r="AR228" s="229"/>
      <c r="AS228" s="229"/>
      <c r="AT228" s="229"/>
      <c r="AU228" s="229"/>
      <c r="AV228" s="229"/>
      <c r="AW228" s="229"/>
      <c r="AX228" s="229"/>
      <c r="AY228" s="229"/>
      <c r="AZ228" s="229"/>
      <c r="BA228" s="229"/>
      <c r="BB228" s="229"/>
      <c r="BC228" s="229"/>
      <c r="BD228" s="229"/>
      <c r="BE228" s="229"/>
      <c r="BF228" s="229"/>
      <c r="BG228" s="229"/>
      <c r="BH228" s="229"/>
      <c r="BI228" s="229"/>
      <c r="BJ228" s="229"/>
      <c r="BK228" s="229"/>
      <c r="BL228" s="229"/>
      <c r="BM228" s="229"/>
      <c r="BN228" s="229"/>
      <c r="BO228" s="229"/>
      <c r="BP228" s="229"/>
      <c r="BQ228" s="229"/>
      <c r="BR228" s="229"/>
      <c r="BS228" s="229"/>
      <c r="BT228" s="229"/>
      <c r="BU228" s="229"/>
      <c r="BV228" s="229"/>
      <c r="BW228" s="229"/>
      <c r="BX228" s="229"/>
      <c r="BY228" s="229"/>
      <c r="BZ228" s="229"/>
      <c r="CA228" s="229"/>
      <c r="CB228" s="229"/>
      <c r="CC228" s="229"/>
      <c r="CD228" s="229"/>
      <c r="CE228" s="229"/>
      <c r="CF228" s="229"/>
      <c r="CG228" s="229"/>
      <c r="CH228" s="229"/>
      <c r="CI228" s="229"/>
      <c r="CJ228" s="229"/>
      <c r="CK228" s="229"/>
      <c r="CL228" s="229"/>
      <c r="CM228" s="229"/>
      <c r="CN228" s="229"/>
      <c r="CO228" s="229"/>
      <c r="CP228" s="229"/>
      <c r="CQ228" s="229"/>
      <c r="CR228" s="229"/>
      <c r="CS228" s="229"/>
      <c r="CT228" s="229"/>
      <c r="CU228" s="229"/>
      <c r="CV228" s="229"/>
      <c r="CW228" s="229"/>
      <c r="CX228" s="229"/>
      <c r="CY228" s="229"/>
      <c r="CZ228" s="229"/>
      <c r="DA228" s="229"/>
      <c r="DB228" s="229"/>
      <c r="DC228" s="229"/>
      <c r="DD228" s="229"/>
      <c r="DE228" s="229"/>
      <c r="DF228" s="229"/>
      <c r="DG228" s="229"/>
      <c r="DH228" s="229"/>
      <c r="DI228" s="229"/>
      <c r="DJ228" s="229"/>
      <c r="DK228" s="229"/>
      <c r="DL228" s="229"/>
      <c r="DM228" s="229"/>
      <c r="DN228" s="229"/>
      <c r="DO228" s="229"/>
      <c r="DP228" s="229"/>
      <c r="DQ228" s="229"/>
      <c r="DR228" s="229"/>
      <c r="DS228" s="229"/>
      <c r="DT228" s="229"/>
      <c r="DU228" s="229"/>
      <c r="DV228" s="229"/>
      <c r="DW228" s="229"/>
      <c r="DX228" s="229"/>
      <c r="DY228" s="229"/>
      <c r="DZ228" s="229"/>
      <c r="EA228" s="229"/>
      <c r="EB228" s="229"/>
      <c r="EC228" s="229"/>
      <c r="ED228" s="229"/>
      <c r="EE228" s="229"/>
      <c r="EF228" s="229"/>
      <c r="EG228" s="229"/>
      <c r="EH228" s="229"/>
      <c r="EI228" s="229"/>
      <c r="EJ228" s="229"/>
      <c r="EK228" s="229"/>
      <c r="EL228" s="229"/>
      <c r="EM228" s="229"/>
      <c r="EN228" s="229"/>
      <c r="EO228" s="229"/>
      <c r="EP228" s="229"/>
      <c r="EQ228" s="229"/>
      <c r="ER228" s="229"/>
      <c r="ES228" s="229"/>
      <c r="ET228" s="229"/>
      <c r="EU228" s="229"/>
      <c r="EV228" s="229"/>
      <c r="EW228" s="229"/>
      <c r="EX228" s="229"/>
      <c r="EY228" s="229"/>
      <c r="EZ228" s="229"/>
      <c r="FA228" s="229"/>
      <c r="FB228" s="229"/>
    </row>
    <row r="229" spans="4:158" hidden="1" x14ac:dyDescent="0.25">
      <c r="D229" s="229"/>
      <c r="E229" s="229"/>
      <c r="F229" s="229"/>
      <c r="G229" s="229"/>
      <c r="H229" s="229"/>
      <c r="I229" s="229"/>
      <c r="J229" s="229"/>
      <c r="K229" s="229"/>
      <c r="L229" s="229"/>
      <c r="M229" s="229"/>
      <c r="N229" s="229"/>
      <c r="O229" s="229"/>
      <c r="P229" s="229"/>
      <c r="Q229" s="229"/>
      <c r="R229" s="229"/>
      <c r="S229" s="229"/>
      <c r="T229" s="229"/>
      <c r="U229" s="229"/>
      <c r="V229" s="229"/>
      <c r="W229" s="229"/>
      <c r="X229" s="229"/>
      <c r="Y229" s="229"/>
      <c r="Z229" s="229"/>
      <c r="AA229" s="229"/>
      <c r="AB229" s="229"/>
      <c r="AC229" s="229"/>
      <c r="AD229" s="229"/>
      <c r="AE229" s="229"/>
      <c r="AF229" s="229"/>
      <c r="AG229" s="229"/>
      <c r="AH229" s="229"/>
      <c r="AI229" s="229"/>
      <c r="AJ229" s="229"/>
      <c r="AK229" s="229"/>
      <c r="AL229" s="229"/>
      <c r="AM229" s="229"/>
      <c r="AN229" s="229"/>
      <c r="AO229" s="229"/>
      <c r="AP229" s="229"/>
      <c r="AQ229" s="229"/>
      <c r="AR229" s="229"/>
      <c r="AS229" s="229"/>
      <c r="AT229" s="229"/>
      <c r="AU229" s="229"/>
      <c r="AV229" s="229"/>
      <c r="AW229" s="229"/>
      <c r="AX229" s="229"/>
      <c r="AY229" s="229"/>
      <c r="AZ229" s="229"/>
      <c r="BA229" s="229"/>
      <c r="BB229" s="229"/>
      <c r="BC229" s="229"/>
      <c r="BD229" s="229"/>
      <c r="BE229" s="229"/>
      <c r="BF229" s="229"/>
      <c r="BG229" s="229"/>
      <c r="BH229" s="229"/>
      <c r="BI229" s="229"/>
      <c r="BJ229" s="229"/>
      <c r="BK229" s="229"/>
      <c r="BL229" s="229"/>
      <c r="BM229" s="229"/>
      <c r="BN229" s="229"/>
      <c r="BO229" s="229"/>
      <c r="BP229" s="229"/>
      <c r="BQ229" s="229"/>
      <c r="BR229" s="229"/>
      <c r="BS229" s="229"/>
      <c r="BT229" s="229"/>
      <c r="BU229" s="229"/>
      <c r="BV229" s="229"/>
      <c r="BW229" s="229"/>
      <c r="BX229" s="229"/>
      <c r="BY229" s="229"/>
      <c r="BZ229" s="229"/>
      <c r="CA229" s="229"/>
      <c r="CB229" s="229"/>
      <c r="CC229" s="229"/>
      <c r="CD229" s="229"/>
      <c r="CE229" s="229"/>
      <c r="CF229" s="229"/>
      <c r="CG229" s="229"/>
      <c r="CH229" s="229"/>
      <c r="CI229" s="229"/>
      <c r="CJ229" s="229"/>
      <c r="CK229" s="229"/>
      <c r="CL229" s="229"/>
      <c r="CM229" s="229"/>
      <c r="CN229" s="229"/>
      <c r="CO229" s="229"/>
      <c r="CP229" s="229"/>
      <c r="CQ229" s="229"/>
      <c r="CR229" s="229"/>
      <c r="CS229" s="229"/>
      <c r="CT229" s="229"/>
      <c r="CU229" s="229"/>
      <c r="CV229" s="229"/>
      <c r="CW229" s="229"/>
      <c r="CX229" s="229"/>
      <c r="CY229" s="229"/>
      <c r="CZ229" s="229"/>
      <c r="DA229" s="229"/>
      <c r="DB229" s="229"/>
      <c r="DC229" s="229"/>
      <c r="DD229" s="229"/>
      <c r="DE229" s="229"/>
      <c r="DF229" s="229"/>
      <c r="DG229" s="229"/>
      <c r="DH229" s="229"/>
      <c r="DI229" s="229"/>
      <c r="DJ229" s="229"/>
      <c r="DK229" s="229"/>
      <c r="DL229" s="229"/>
      <c r="DM229" s="229"/>
      <c r="DN229" s="229"/>
      <c r="DO229" s="229"/>
      <c r="DP229" s="229"/>
      <c r="DQ229" s="229"/>
      <c r="DR229" s="229"/>
      <c r="DS229" s="229"/>
      <c r="DT229" s="229"/>
      <c r="DU229" s="229"/>
      <c r="DV229" s="229"/>
      <c r="DW229" s="229"/>
      <c r="DX229" s="229"/>
      <c r="DY229" s="229"/>
      <c r="DZ229" s="229"/>
      <c r="EA229" s="229"/>
      <c r="EB229" s="229"/>
      <c r="EC229" s="229"/>
      <c r="ED229" s="229"/>
      <c r="EE229" s="229"/>
      <c r="EF229" s="229"/>
      <c r="EG229" s="229"/>
      <c r="EH229" s="229"/>
      <c r="EI229" s="229"/>
      <c r="EJ229" s="229"/>
      <c r="EK229" s="229"/>
      <c r="EL229" s="229"/>
      <c r="EM229" s="229"/>
      <c r="EN229" s="229"/>
      <c r="EO229" s="229"/>
      <c r="EP229" s="229"/>
      <c r="EQ229" s="229"/>
      <c r="ER229" s="229"/>
      <c r="ES229" s="229"/>
      <c r="ET229" s="229"/>
      <c r="EU229" s="229"/>
      <c r="EV229" s="229"/>
      <c r="EW229" s="229"/>
      <c r="EX229" s="229"/>
      <c r="EY229" s="229"/>
      <c r="EZ229" s="229"/>
      <c r="FA229" s="229"/>
      <c r="FB229" s="229"/>
    </row>
    <row r="230" spans="4:158" hidden="1" x14ac:dyDescent="0.25">
      <c r="D230" s="229"/>
      <c r="E230" s="229"/>
      <c r="F230" s="229"/>
      <c r="G230" s="229"/>
      <c r="H230" s="229"/>
      <c r="I230" s="229"/>
      <c r="J230" s="229"/>
      <c r="K230" s="229"/>
      <c r="L230" s="229"/>
      <c r="M230" s="229"/>
      <c r="N230" s="229"/>
      <c r="O230" s="229"/>
      <c r="P230" s="229"/>
      <c r="Q230" s="229"/>
      <c r="R230" s="229"/>
      <c r="S230" s="229"/>
      <c r="T230" s="229"/>
      <c r="U230" s="229"/>
      <c r="V230" s="229"/>
      <c r="W230" s="229"/>
      <c r="X230" s="229"/>
      <c r="Y230" s="229"/>
      <c r="Z230" s="229"/>
      <c r="AA230" s="229"/>
      <c r="AB230" s="229"/>
      <c r="AC230" s="229"/>
      <c r="AD230" s="229"/>
      <c r="AE230" s="229"/>
      <c r="AF230" s="229"/>
      <c r="AG230" s="229"/>
      <c r="AH230" s="229"/>
      <c r="AI230" s="229"/>
      <c r="AJ230" s="229"/>
      <c r="AK230" s="229"/>
      <c r="AL230" s="229"/>
      <c r="AM230" s="229"/>
      <c r="AN230" s="229"/>
      <c r="AO230" s="229"/>
      <c r="AP230" s="229"/>
      <c r="AQ230" s="229"/>
      <c r="AR230" s="229"/>
      <c r="AS230" s="229"/>
      <c r="AT230" s="229"/>
      <c r="AU230" s="229"/>
      <c r="AV230" s="229"/>
      <c r="AW230" s="229"/>
      <c r="AX230" s="229"/>
      <c r="AY230" s="229"/>
      <c r="AZ230" s="229"/>
      <c r="BA230" s="229"/>
      <c r="BB230" s="229"/>
      <c r="BC230" s="229"/>
      <c r="BD230" s="229"/>
      <c r="BE230" s="229"/>
      <c r="BF230" s="229"/>
      <c r="BG230" s="229"/>
      <c r="BH230" s="229"/>
      <c r="BI230" s="229"/>
      <c r="BJ230" s="229"/>
      <c r="BK230" s="229"/>
      <c r="BL230" s="229"/>
      <c r="BM230" s="229"/>
      <c r="BN230" s="229"/>
      <c r="BO230" s="229"/>
      <c r="BP230" s="229"/>
      <c r="BQ230" s="229"/>
      <c r="BR230" s="229"/>
      <c r="BS230" s="229"/>
      <c r="BT230" s="229"/>
      <c r="BU230" s="229"/>
      <c r="BV230" s="229"/>
      <c r="BW230" s="229"/>
      <c r="BX230" s="229"/>
      <c r="BY230" s="229"/>
      <c r="BZ230" s="229"/>
      <c r="CA230" s="229"/>
      <c r="CB230" s="229"/>
      <c r="CC230" s="229"/>
      <c r="CD230" s="229"/>
      <c r="CE230" s="229"/>
      <c r="CF230" s="229"/>
      <c r="CG230" s="229"/>
      <c r="CH230" s="229"/>
      <c r="CI230" s="229"/>
      <c r="CJ230" s="229"/>
      <c r="CK230" s="229"/>
      <c r="CL230" s="229"/>
      <c r="CM230" s="229"/>
      <c r="CN230" s="229"/>
      <c r="CO230" s="229"/>
      <c r="CP230" s="229"/>
      <c r="CQ230" s="229"/>
      <c r="CR230" s="229"/>
      <c r="CS230" s="229"/>
      <c r="CT230" s="229"/>
      <c r="CU230" s="229"/>
      <c r="CV230" s="229"/>
      <c r="CW230" s="229"/>
      <c r="CX230" s="229"/>
      <c r="CY230" s="229"/>
      <c r="CZ230" s="229"/>
      <c r="DA230" s="229"/>
      <c r="DB230" s="229"/>
      <c r="DC230" s="229"/>
      <c r="DD230" s="229"/>
      <c r="DE230" s="229"/>
      <c r="DF230" s="229"/>
      <c r="DG230" s="229"/>
      <c r="DH230" s="229"/>
      <c r="DI230" s="229"/>
      <c r="DJ230" s="229"/>
      <c r="DK230" s="229"/>
      <c r="DL230" s="229"/>
      <c r="DM230" s="229"/>
      <c r="DN230" s="229"/>
      <c r="DO230" s="229"/>
      <c r="DP230" s="229"/>
      <c r="DQ230" s="229"/>
      <c r="DR230" s="229"/>
      <c r="DS230" s="229"/>
      <c r="DT230" s="229"/>
      <c r="DU230" s="229"/>
      <c r="DV230" s="229"/>
      <c r="DW230" s="229"/>
      <c r="DX230" s="229"/>
      <c r="DY230" s="229"/>
      <c r="DZ230" s="229"/>
      <c r="EA230" s="229"/>
      <c r="EB230" s="229"/>
      <c r="EC230" s="229"/>
      <c r="ED230" s="229"/>
      <c r="EE230" s="229"/>
      <c r="EF230" s="229"/>
      <c r="EG230" s="229"/>
      <c r="EH230" s="229"/>
      <c r="EI230" s="229"/>
      <c r="EJ230" s="229"/>
      <c r="EK230" s="229"/>
      <c r="EL230" s="229"/>
      <c r="EM230" s="229"/>
      <c r="EN230" s="229"/>
      <c r="EO230" s="229"/>
      <c r="EP230" s="229"/>
      <c r="EQ230" s="229"/>
      <c r="ER230" s="229"/>
      <c r="ES230" s="229"/>
      <c r="ET230" s="229"/>
      <c r="EU230" s="229"/>
      <c r="EV230" s="229"/>
      <c r="EW230" s="229"/>
      <c r="EX230" s="229"/>
      <c r="EY230" s="229"/>
      <c r="EZ230" s="229"/>
      <c r="FA230" s="229"/>
      <c r="FB230" s="229"/>
    </row>
    <row r="231" spans="4:158" hidden="1" x14ac:dyDescent="0.25">
      <c r="D231" s="229"/>
      <c r="E231" s="229"/>
      <c r="F231" s="229"/>
      <c r="G231" s="229"/>
      <c r="H231" s="229"/>
      <c r="I231" s="229"/>
      <c r="J231" s="229"/>
      <c r="K231" s="229"/>
      <c r="L231" s="229"/>
      <c r="M231" s="229"/>
      <c r="N231" s="229"/>
      <c r="O231" s="229"/>
      <c r="P231" s="229"/>
      <c r="Q231" s="229"/>
      <c r="R231" s="229"/>
      <c r="S231" s="229"/>
      <c r="T231" s="229"/>
      <c r="U231" s="229"/>
      <c r="V231" s="229"/>
      <c r="W231" s="229"/>
      <c r="X231" s="229"/>
      <c r="Y231" s="229"/>
      <c r="Z231" s="229"/>
      <c r="AA231" s="229"/>
      <c r="AB231" s="229"/>
      <c r="AC231" s="229"/>
      <c r="AD231" s="229"/>
      <c r="AE231" s="229"/>
      <c r="AF231" s="229"/>
      <c r="AG231" s="229"/>
      <c r="AH231" s="229"/>
      <c r="AI231" s="229"/>
      <c r="AJ231" s="229"/>
      <c r="AK231" s="229"/>
      <c r="AL231" s="229"/>
      <c r="AM231" s="229"/>
      <c r="AN231" s="229"/>
      <c r="AO231" s="229"/>
      <c r="AP231" s="229"/>
      <c r="AQ231" s="229"/>
      <c r="AR231" s="229"/>
      <c r="AS231" s="229"/>
      <c r="AT231" s="229"/>
      <c r="AU231" s="229"/>
      <c r="AV231" s="229"/>
      <c r="AW231" s="229"/>
      <c r="AX231" s="229"/>
      <c r="AY231" s="229"/>
      <c r="AZ231" s="229"/>
      <c r="BA231" s="229"/>
      <c r="BB231" s="229"/>
      <c r="BC231" s="229"/>
      <c r="BD231" s="229"/>
      <c r="BE231" s="229"/>
      <c r="BF231" s="229"/>
      <c r="BG231" s="229"/>
      <c r="BH231" s="229"/>
      <c r="BI231" s="229"/>
      <c r="BJ231" s="229"/>
      <c r="BK231" s="229"/>
      <c r="BL231" s="229"/>
      <c r="BM231" s="229"/>
      <c r="BN231" s="229"/>
      <c r="BO231" s="229"/>
      <c r="BP231" s="229"/>
      <c r="BQ231" s="229"/>
      <c r="BR231" s="229"/>
      <c r="BS231" s="229"/>
      <c r="BT231" s="229"/>
      <c r="BU231" s="229"/>
      <c r="BV231" s="229"/>
      <c r="BW231" s="229"/>
      <c r="BX231" s="229"/>
      <c r="BY231" s="229"/>
      <c r="BZ231" s="229"/>
      <c r="CA231" s="229"/>
      <c r="CB231" s="229"/>
      <c r="CC231" s="229"/>
      <c r="CD231" s="229"/>
      <c r="CE231" s="229"/>
      <c r="CF231" s="229"/>
      <c r="CG231" s="229"/>
      <c r="CH231" s="229"/>
      <c r="CI231" s="229"/>
      <c r="CJ231" s="229"/>
      <c r="CK231" s="229"/>
      <c r="CL231" s="229"/>
      <c r="CM231" s="229"/>
      <c r="CN231" s="229"/>
      <c r="CO231" s="229"/>
      <c r="CP231" s="229"/>
      <c r="CQ231" s="229"/>
      <c r="CR231" s="229"/>
      <c r="CS231" s="229"/>
      <c r="CT231" s="229"/>
      <c r="CU231" s="229"/>
      <c r="CV231" s="229"/>
      <c r="CW231" s="229"/>
      <c r="CX231" s="229"/>
      <c r="CY231" s="229"/>
      <c r="CZ231" s="229"/>
      <c r="DA231" s="229"/>
      <c r="DB231" s="229"/>
      <c r="DC231" s="229"/>
      <c r="DD231" s="229"/>
      <c r="DE231" s="229"/>
      <c r="DF231" s="229"/>
      <c r="DG231" s="229"/>
      <c r="DH231" s="229"/>
      <c r="DI231" s="229"/>
      <c r="DJ231" s="229"/>
      <c r="DK231" s="229"/>
      <c r="DL231" s="229"/>
      <c r="DM231" s="229"/>
      <c r="DN231" s="229"/>
      <c r="DO231" s="229"/>
      <c r="DP231" s="229"/>
      <c r="DQ231" s="229"/>
      <c r="DR231" s="229"/>
      <c r="DS231" s="229"/>
      <c r="DT231" s="229"/>
      <c r="DU231" s="229"/>
      <c r="DV231" s="229"/>
      <c r="DW231" s="229"/>
      <c r="DX231" s="229"/>
      <c r="DY231" s="229"/>
      <c r="DZ231" s="229"/>
      <c r="EA231" s="229"/>
      <c r="EB231" s="229"/>
      <c r="EC231" s="229"/>
      <c r="ED231" s="229"/>
      <c r="EE231" s="229"/>
      <c r="EF231" s="229"/>
      <c r="EG231" s="229"/>
      <c r="EH231" s="229"/>
      <c r="EI231" s="229"/>
      <c r="EJ231" s="229"/>
      <c r="EK231" s="229"/>
      <c r="EL231" s="229"/>
      <c r="EM231" s="229"/>
      <c r="EN231" s="229"/>
      <c r="EO231" s="229"/>
      <c r="EP231" s="229"/>
      <c r="EQ231" s="229"/>
      <c r="ER231" s="229"/>
      <c r="ES231" s="229"/>
      <c r="ET231" s="229"/>
      <c r="EU231" s="229"/>
      <c r="EV231" s="229"/>
      <c r="EW231" s="229"/>
      <c r="EX231" s="229"/>
      <c r="EY231" s="229"/>
      <c r="EZ231" s="229"/>
      <c r="FA231" s="229"/>
      <c r="FB231" s="229"/>
    </row>
    <row r="232" spans="4:158" hidden="1" x14ac:dyDescent="0.25">
      <c r="D232" s="229"/>
      <c r="E232" s="229"/>
      <c r="F232" s="229"/>
      <c r="G232" s="229"/>
      <c r="H232" s="229"/>
      <c r="I232" s="229"/>
      <c r="J232" s="229"/>
      <c r="K232" s="229"/>
      <c r="L232" s="229"/>
      <c r="M232" s="229"/>
      <c r="N232" s="229"/>
      <c r="O232" s="229"/>
      <c r="P232" s="229"/>
      <c r="Q232" s="229"/>
      <c r="R232" s="229"/>
      <c r="S232" s="229"/>
      <c r="T232" s="229"/>
      <c r="U232" s="229"/>
      <c r="V232" s="229"/>
      <c r="W232" s="229"/>
      <c r="X232" s="229"/>
      <c r="Y232" s="229"/>
      <c r="Z232" s="229"/>
      <c r="AA232" s="229"/>
      <c r="AB232" s="229"/>
      <c r="AC232" s="229"/>
      <c r="AD232" s="229"/>
      <c r="AE232" s="229"/>
      <c r="AF232" s="229"/>
      <c r="AG232" s="229"/>
      <c r="AH232" s="229"/>
      <c r="AI232" s="229"/>
      <c r="AJ232" s="229"/>
      <c r="AK232" s="229"/>
      <c r="AL232" s="229"/>
      <c r="AM232" s="229"/>
      <c r="AN232" s="229"/>
      <c r="AO232" s="229"/>
      <c r="AP232" s="229"/>
      <c r="AQ232" s="229"/>
      <c r="AR232" s="229"/>
      <c r="AS232" s="229"/>
      <c r="AT232" s="229"/>
      <c r="AU232" s="229"/>
      <c r="AV232" s="229"/>
      <c r="AW232" s="229"/>
      <c r="AX232" s="229"/>
      <c r="AY232" s="229"/>
      <c r="AZ232" s="229"/>
      <c r="BA232" s="229"/>
      <c r="BB232" s="229"/>
      <c r="BC232" s="229"/>
      <c r="BD232" s="229"/>
      <c r="BE232" s="229"/>
      <c r="BF232" s="229"/>
      <c r="BG232" s="229"/>
      <c r="BH232" s="229"/>
      <c r="BI232" s="229"/>
      <c r="BJ232" s="229"/>
      <c r="BK232" s="229"/>
      <c r="BL232" s="229"/>
      <c r="BM232" s="229"/>
      <c r="BN232" s="229"/>
      <c r="BO232" s="229"/>
      <c r="BP232" s="229"/>
      <c r="BQ232" s="229"/>
      <c r="BR232" s="229"/>
      <c r="BS232" s="229"/>
      <c r="BT232" s="229"/>
      <c r="BU232" s="229"/>
      <c r="BV232" s="229"/>
      <c r="BW232" s="229"/>
      <c r="BX232" s="229"/>
      <c r="BY232" s="229"/>
      <c r="BZ232" s="229"/>
      <c r="CA232" s="229"/>
      <c r="CB232" s="229"/>
      <c r="CC232" s="229"/>
      <c r="CD232" s="229"/>
      <c r="CE232" s="229"/>
      <c r="CF232" s="229"/>
      <c r="CG232" s="229"/>
      <c r="CH232" s="229"/>
      <c r="CI232" s="229"/>
      <c r="CJ232" s="229"/>
      <c r="CK232" s="229"/>
      <c r="CL232" s="229"/>
      <c r="CM232" s="229"/>
      <c r="CN232" s="229"/>
      <c r="CO232" s="229"/>
      <c r="CP232" s="229"/>
      <c r="CQ232" s="229"/>
      <c r="CR232" s="229"/>
      <c r="CS232" s="229"/>
      <c r="CT232" s="229"/>
      <c r="CU232" s="229"/>
      <c r="CV232" s="229"/>
      <c r="CW232" s="229"/>
      <c r="CX232" s="229"/>
      <c r="CY232" s="229"/>
      <c r="CZ232" s="229"/>
      <c r="DA232" s="229"/>
      <c r="DB232" s="229"/>
      <c r="DC232" s="229"/>
      <c r="DD232" s="229"/>
      <c r="DE232" s="229"/>
      <c r="DF232" s="229"/>
      <c r="DG232" s="229"/>
      <c r="DH232" s="229"/>
      <c r="DI232" s="229"/>
      <c r="DJ232" s="229"/>
      <c r="DK232" s="229"/>
      <c r="DL232" s="229"/>
      <c r="DM232" s="229"/>
      <c r="DN232" s="229"/>
      <c r="DO232" s="229"/>
      <c r="DP232" s="229"/>
      <c r="DQ232" s="229"/>
      <c r="DR232" s="229"/>
      <c r="DS232" s="229"/>
      <c r="DT232" s="229"/>
      <c r="DU232" s="229"/>
      <c r="DV232" s="229"/>
      <c r="DW232" s="229"/>
      <c r="DX232" s="229"/>
      <c r="DY232" s="229"/>
      <c r="DZ232" s="229"/>
      <c r="EA232" s="229"/>
      <c r="EB232" s="229"/>
      <c r="EC232" s="229"/>
      <c r="ED232" s="229"/>
      <c r="EE232" s="229"/>
      <c r="EF232" s="229"/>
      <c r="EG232" s="229"/>
      <c r="EH232" s="229"/>
      <c r="EI232" s="229"/>
      <c r="EJ232" s="229"/>
      <c r="EK232" s="229"/>
      <c r="EL232" s="229"/>
      <c r="EM232" s="229"/>
      <c r="EN232" s="229"/>
      <c r="EO232" s="229"/>
      <c r="EP232" s="229"/>
      <c r="EQ232" s="229"/>
      <c r="ER232" s="229"/>
      <c r="ES232" s="229"/>
      <c r="ET232" s="229"/>
      <c r="EU232" s="229"/>
      <c r="EV232" s="229"/>
      <c r="EW232" s="229"/>
      <c r="EX232" s="229"/>
      <c r="EY232" s="229"/>
      <c r="EZ232" s="229"/>
      <c r="FA232" s="229"/>
      <c r="FB232" s="229"/>
    </row>
    <row r="233" spans="4:158" hidden="1" x14ac:dyDescent="0.25">
      <c r="D233" s="229"/>
      <c r="E233" s="229"/>
      <c r="F233" s="229"/>
      <c r="G233" s="229"/>
      <c r="H233" s="229"/>
      <c r="I233" s="229"/>
      <c r="J233" s="229"/>
      <c r="K233" s="229"/>
      <c r="L233" s="229"/>
      <c r="M233" s="229"/>
      <c r="N233" s="229"/>
      <c r="O233" s="229"/>
      <c r="P233" s="229"/>
      <c r="Q233" s="229"/>
      <c r="R233" s="229"/>
      <c r="S233" s="229"/>
      <c r="T233" s="229"/>
      <c r="U233" s="229"/>
      <c r="V233" s="229"/>
      <c r="W233" s="229"/>
      <c r="X233" s="229"/>
      <c r="Y233" s="229"/>
      <c r="Z233" s="229"/>
      <c r="AA233" s="229"/>
      <c r="AB233" s="229"/>
      <c r="AC233" s="229"/>
      <c r="AD233" s="229"/>
      <c r="AE233" s="229"/>
      <c r="AF233" s="229"/>
      <c r="AG233" s="229"/>
      <c r="AH233" s="229"/>
      <c r="AI233" s="229"/>
      <c r="AJ233" s="229"/>
      <c r="AK233" s="229"/>
      <c r="AL233" s="229"/>
      <c r="AM233" s="229"/>
      <c r="AN233" s="229"/>
      <c r="AO233" s="229"/>
      <c r="AP233" s="229"/>
      <c r="AQ233" s="229"/>
      <c r="AR233" s="229"/>
      <c r="AS233" s="229"/>
      <c r="AT233" s="229"/>
      <c r="AU233" s="229"/>
      <c r="AV233" s="229"/>
      <c r="AW233" s="229"/>
      <c r="AX233" s="229"/>
      <c r="AY233" s="229"/>
      <c r="AZ233" s="229"/>
      <c r="BA233" s="229"/>
      <c r="BB233" s="229"/>
      <c r="BC233" s="229"/>
      <c r="BD233" s="229"/>
      <c r="BE233" s="229"/>
      <c r="BF233" s="229"/>
      <c r="BG233" s="229"/>
      <c r="BH233" s="229"/>
      <c r="BI233" s="229"/>
      <c r="BJ233" s="229"/>
      <c r="BK233" s="229"/>
      <c r="BL233" s="229"/>
      <c r="BM233" s="229"/>
      <c r="BN233" s="229"/>
      <c r="BO233" s="229"/>
      <c r="BP233" s="229"/>
      <c r="BQ233" s="229"/>
      <c r="BR233" s="229"/>
      <c r="BS233" s="229"/>
      <c r="BT233" s="229"/>
      <c r="BU233" s="229"/>
      <c r="BV233" s="229"/>
      <c r="BW233" s="229"/>
      <c r="BX233" s="229"/>
      <c r="BY233" s="229"/>
      <c r="BZ233" s="229"/>
      <c r="CA233" s="229"/>
      <c r="CB233" s="229"/>
      <c r="CC233" s="229"/>
      <c r="CD233" s="229"/>
      <c r="CE233" s="229"/>
      <c r="CF233" s="229"/>
      <c r="CG233" s="229"/>
      <c r="CH233" s="229"/>
      <c r="CI233" s="229"/>
      <c r="CJ233" s="229"/>
      <c r="CK233" s="229"/>
      <c r="CL233" s="229"/>
      <c r="CM233" s="229"/>
      <c r="CN233" s="229"/>
      <c r="CO233" s="229"/>
      <c r="CP233" s="229"/>
      <c r="CQ233" s="229"/>
      <c r="CR233" s="229"/>
      <c r="CS233" s="229"/>
      <c r="CT233" s="229"/>
      <c r="CU233" s="229"/>
      <c r="CV233" s="229"/>
      <c r="CW233" s="229"/>
      <c r="CX233" s="229"/>
      <c r="CY233" s="229"/>
      <c r="CZ233" s="229"/>
      <c r="DA233" s="229"/>
      <c r="DB233" s="229"/>
      <c r="DC233" s="229"/>
      <c r="DD233" s="229"/>
      <c r="DE233" s="229"/>
      <c r="DF233" s="229"/>
      <c r="DG233" s="229"/>
      <c r="DH233" s="229"/>
      <c r="DI233" s="229"/>
      <c r="DJ233" s="229"/>
      <c r="DK233" s="229"/>
      <c r="DL233" s="229"/>
      <c r="DM233" s="229"/>
      <c r="DN233" s="229"/>
      <c r="DO233" s="229"/>
      <c r="DP233" s="229"/>
      <c r="DQ233" s="229"/>
      <c r="DR233" s="229"/>
      <c r="DS233" s="229"/>
      <c r="DT233" s="229"/>
      <c r="DU233" s="229"/>
      <c r="DV233" s="229"/>
      <c r="DW233" s="229"/>
      <c r="DX233" s="229"/>
      <c r="DY233" s="229"/>
      <c r="DZ233" s="229"/>
      <c r="EA233" s="229"/>
      <c r="EB233" s="229"/>
      <c r="EC233" s="229"/>
      <c r="ED233" s="229"/>
      <c r="EE233" s="229"/>
      <c r="EF233" s="229"/>
      <c r="EG233" s="229"/>
      <c r="EH233" s="229"/>
      <c r="EI233" s="229"/>
      <c r="EJ233" s="229"/>
      <c r="EK233" s="229"/>
      <c r="EL233" s="229"/>
      <c r="EM233" s="229"/>
      <c r="EN233" s="229"/>
      <c r="EO233" s="229"/>
      <c r="EP233" s="229"/>
      <c r="EQ233" s="229"/>
      <c r="ER233" s="229"/>
      <c r="ES233" s="229"/>
      <c r="ET233" s="229"/>
      <c r="EU233" s="229"/>
      <c r="EV233" s="229"/>
      <c r="EW233" s="229"/>
      <c r="EX233" s="229"/>
      <c r="EY233" s="229"/>
      <c r="EZ233" s="229"/>
      <c r="FA233" s="229"/>
      <c r="FB233" s="229"/>
    </row>
    <row r="234" spans="4:158" hidden="1" x14ac:dyDescent="0.25">
      <c r="D234" s="229"/>
      <c r="E234" s="229"/>
      <c r="F234" s="229"/>
      <c r="G234" s="229"/>
      <c r="H234" s="229"/>
      <c r="I234" s="229"/>
      <c r="J234" s="229"/>
      <c r="K234" s="229"/>
      <c r="L234" s="229"/>
      <c r="M234" s="229"/>
      <c r="N234" s="229"/>
      <c r="O234" s="229"/>
      <c r="P234" s="229"/>
      <c r="Q234" s="229"/>
      <c r="R234" s="229"/>
      <c r="S234" s="229"/>
      <c r="T234" s="229"/>
      <c r="U234" s="229"/>
      <c r="V234" s="229"/>
      <c r="W234" s="229"/>
      <c r="X234" s="229"/>
      <c r="Y234" s="229"/>
      <c r="Z234" s="229"/>
      <c r="AA234" s="229"/>
      <c r="AB234" s="229"/>
      <c r="AC234" s="229"/>
      <c r="AD234" s="229"/>
      <c r="AE234" s="229"/>
      <c r="AF234" s="229"/>
      <c r="AG234" s="229"/>
      <c r="AH234" s="229"/>
      <c r="AI234" s="229"/>
      <c r="AJ234" s="229"/>
      <c r="AK234" s="229"/>
      <c r="AL234" s="229"/>
      <c r="AM234" s="229"/>
      <c r="AN234" s="229"/>
      <c r="AO234" s="229"/>
      <c r="AP234" s="229"/>
      <c r="AQ234" s="229"/>
      <c r="AR234" s="229"/>
      <c r="AS234" s="229"/>
      <c r="AT234" s="229"/>
      <c r="AU234" s="229"/>
      <c r="AV234" s="229"/>
      <c r="AW234" s="229"/>
      <c r="AX234" s="229"/>
      <c r="AY234" s="229"/>
      <c r="AZ234" s="229"/>
      <c r="BA234" s="229"/>
      <c r="BB234" s="229"/>
      <c r="BC234" s="229"/>
      <c r="BD234" s="229"/>
      <c r="BE234" s="229"/>
      <c r="BF234" s="229"/>
      <c r="BG234" s="229"/>
      <c r="BH234" s="229"/>
      <c r="BI234" s="229"/>
      <c r="BJ234" s="229"/>
      <c r="BK234" s="229"/>
      <c r="BL234" s="229"/>
      <c r="BM234" s="229"/>
      <c r="BN234" s="229"/>
      <c r="BO234" s="229"/>
      <c r="BP234" s="229"/>
      <c r="BQ234" s="229"/>
      <c r="BR234" s="229"/>
      <c r="BS234" s="229"/>
      <c r="BT234" s="229"/>
      <c r="BU234" s="229"/>
      <c r="BV234" s="229"/>
      <c r="BW234" s="229"/>
      <c r="BX234" s="229"/>
      <c r="BY234" s="229"/>
      <c r="BZ234" s="229"/>
      <c r="CA234" s="229"/>
      <c r="CB234" s="229"/>
      <c r="CC234" s="229"/>
      <c r="CD234" s="229"/>
      <c r="CE234" s="229"/>
      <c r="CF234" s="229"/>
      <c r="CG234" s="229"/>
      <c r="CH234" s="229"/>
      <c r="CI234" s="229"/>
      <c r="CJ234" s="229"/>
      <c r="CK234" s="229"/>
      <c r="CL234" s="229"/>
      <c r="CM234" s="229"/>
      <c r="CN234" s="229"/>
      <c r="CO234" s="229"/>
      <c r="CP234" s="229"/>
      <c r="CQ234" s="229"/>
      <c r="CR234" s="229"/>
      <c r="CS234" s="229"/>
      <c r="CT234" s="229"/>
      <c r="CU234" s="229"/>
      <c r="CV234" s="229"/>
      <c r="CW234" s="229"/>
      <c r="CX234" s="229"/>
      <c r="CY234" s="229"/>
      <c r="CZ234" s="229"/>
      <c r="DA234" s="229"/>
      <c r="DB234" s="229"/>
      <c r="DC234" s="229"/>
      <c r="DD234" s="229"/>
      <c r="DE234" s="229"/>
      <c r="DF234" s="229"/>
      <c r="DG234" s="229"/>
      <c r="DH234" s="229"/>
      <c r="DI234" s="229"/>
      <c r="DJ234" s="229"/>
      <c r="DK234" s="229"/>
      <c r="DL234" s="229"/>
      <c r="DM234" s="229"/>
      <c r="DN234" s="229"/>
      <c r="DO234" s="229"/>
      <c r="DP234" s="229"/>
      <c r="DQ234" s="229"/>
      <c r="DR234" s="229"/>
      <c r="DS234" s="229"/>
      <c r="DT234" s="229"/>
      <c r="DU234" s="229"/>
      <c r="DV234" s="229"/>
      <c r="DW234" s="229"/>
      <c r="DX234" s="229"/>
      <c r="DY234" s="229"/>
      <c r="DZ234" s="229"/>
      <c r="EA234" s="229"/>
      <c r="EB234" s="229"/>
      <c r="EC234" s="229"/>
      <c r="ED234" s="229"/>
      <c r="EE234" s="229"/>
      <c r="EF234" s="229"/>
      <c r="EG234" s="229"/>
      <c r="EH234" s="229"/>
      <c r="EI234" s="229"/>
      <c r="EJ234" s="229"/>
      <c r="EK234" s="229"/>
      <c r="EL234" s="229"/>
      <c r="EM234" s="229"/>
      <c r="EN234" s="229"/>
      <c r="EO234" s="229"/>
      <c r="EP234" s="229"/>
      <c r="EQ234" s="229"/>
      <c r="ER234" s="229"/>
      <c r="ES234" s="229"/>
      <c r="ET234" s="229"/>
      <c r="EU234" s="229"/>
      <c r="EV234" s="229"/>
      <c r="EW234" s="229"/>
      <c r="EX234" s="229"/>
      <c r="EY234" s="229"/>
      <c r="EZ234" s="229"/>
      <c r="FA234" s="229"/>
      <c r="FB234" s="229"/>
    </row>
    <row r="235" spans="4:158" hidden="1" x14ac:dyDescent="0.25">
      <c r="D235" s="229"/>
      <c r="E235" s="229"/>
      <c r="F235" s="229"/>
      <c r="G235" s="229"/>
      <c r="H235" s="229"/>
      <c r="I235" s="229"/>
      <c r="J235" s="229"/>
      <c r="K235" s="229"/>
      <c r="L235" s="229"/>
      <c r="M235" s="229"/>
      <c r="N235" s="229"/>
      <c r="O235" s="229"/>
      <c r="P235" s="229"/>
      <c r="Q235" s="229"/>
      <c r="R235" s="229"/>
      <c r="S235" s="229"/>
      <c r="T235" s="229"/>
      <c r="U235" s="229"/>
      <c r="V235" s="229"/>
      <c r="W235" s="229"/>
      <c r="X235" s="229"/>
      <c r="Y235" s="229"/>
      <c r="Z235" s="229"/>
      <c r="AA235" s="229"/>
      <c r="AB235" s="229"/>
      <c r="AC235" s="229"/>
      <c r="AD235" s="229"/>
      <c r="AE235" s="229"/>
      <c r="AF235" s="229"/>
      <c r="AG235" s="229"/>
      <c r="AH235" s="229"/>
      <c r="AI235" s="229"/>
      <c r="AJ235" s="229"/>
      <c r="AK235" s="229"/>
      <c r="AL235" s="229"/>
      <c r="AM235" s="229"/>
      <c r="AN235" s="229"/>
      <c r="AO235" s="229"/>
      <c r="AP235" s="229"/>
      <c r="AQ235" s="229"/>
      <c r="AR235" s="229"/>
      <c r="AS235" s="229"/>
      <c r="AT235" s="229"/>
      <c r="AU235" s="229"/>
      <c r="AV235" s="229"/>
      <c r="AW235" s="229"/>
      <c r="AX235" s="229"/>
      <c r="AY235" s="229"/>
      <c r="AZ235" s="229"/>
      <c r="BA235" s="229"/>
      <c r="BB235" s="229"/>
      <c r="BC235" s="229"/>
      <c r="BD235" s="229"/>
      <c r="BE235" s="229"/>
      <c r="BF235" s="229"/>
      <c r="BG235" s="229"/>
      <c r="BH235" s="229"/>
      <c r="BI235" s="229"/>
      <c r="BJ235" s="229"/>
      <c r="BK235" s="229"/>
      <c r="BL235" s="229"/>
      <c r="BM235" s="229"/>
      <c r="BN235" s="229"/>
      <c r="BO235" s="229"/>
      <c r="BP235" s="229"/>
      <c r="BQ235" s="229"/>
      <c r="BR235" s="229"/>
      <c r="BS235" s="229"/>
      <c r="BT235" s="229"/>
      <c r="BU235" s="229"/>
      <c r="BV235" s="229"/>
      <c r="BW235" s="229"/>
      <c r="BX235" s="229"/>
      <c r="BY235" s="229"/>
      <c r="BZ235" s="229"/>
      <c r="CA235" s="229"/>
      <c r="CB235" s="229"/>
      <c r="CC235" s="229"/>
      <c r="CD235" s="229"/>
      <c r="CE235" s="229"/>
      <c r="CF235" s="229"/>
      <c r="CG235" s="229"/>
      <c r="CH235" s="229"/>
      <c r="CI235" s="229"/>
      <c r="CJ235" s="229"/>
      <c r="CK235" s="229"/>
      <c r="CL235" s="229"/>
      <c r="CM235" s="229"/>
      <c r="CN235" s="229"/>
      <c r="CO235" s="229"/>
      <c r="CP235" s="229"/>
      <c r="CQ235" s="229"/>
      <c r="CR235" s="229"/>
      <c r="CS235" s="229"/>
      <c r="CT235" s="229"/>
      <c r="CU235" s="229"/>
      <c r="CV235" s="229"/>
      <c r="CW235" s="229"/>
      <c r="CX235" s="229"/>
      <c r="CY235" s="229"/>
      <c r="CZ235" s="229"/>
      <c r="DA235" s="229"/>
      <c r="DB235" s="229"/>
      <c r="DC235" s="229"/>
      <c r="DD235" s="229"/>
      <c r="DE235" s="229"/>
      <c r="DF235" s="229"/>
      <c r="DG235" s="229"/>
      <c r="DH235" s="229"/>
      <c r="DI235" s="229"/>
      <c r="DJ235" s="229"/>
      <c r="DK235" s="229"/>
      <c r="DL235" s="229"/>
      <c r="DM235" s="229"/>
      <c r="DN235" s="229"/>
      <c r="DO235" s="229"/>
      <c r="DP235" s="229"/>
      <c r="DQ235" s="229"/>
      <c r="DR235" s="229"/>
      <c r="DS235" s="229"/>
      <c r="DT235" s="229"/>
      <c r="DU235" s="229"/>
      <c r="DV235" s="229"/>
      <c r="DW235" s="229"/>
      <c r="DX235" s="229"/>
      <c r="DY235" s="229"/>
      <c r="DZ235" s="229"/>
      <c r="EA235" s="229"/>
      <c r="EB235" s="229"/>
      <c r="EC235" s="229"/>
      <c r="ED235" s="229"/>
      <c r="EE235" s="229"/>
      <c r="EF235" s="229"/>
      <c r="EG235" s="229"/>
      <c r="EH235" s="229"/>
      <c r="EI235" s="229"/>
      <c r="EJ235" s="229"/>
      <c r="EK235" s="229"/>
      <c r="EL235" s="229"/>
      <c r="EM235" s="229"/>
      <c r="EN235" s="229"/>
      <c r="EO235" s="229"/>
      <c r="EP235" s="229"/>
      <c r="EQ235" s="229"/>
      <c r="ER235" s="229"/>
      <c r="ES235" s="229"/>
      <c r="ET235" s="229"/>
      <c r="EU235" s="229"/>
      <c r="EV235" s="229"/>
      <c r="EW235" s="229"/>
      <c r="EX235" s="229"/>
      <c r="EY235" s="229"/>
      <c r="EZ235" s="229"/>
      <c r="FA235" s="229"/>
      <c r="FB235" s="229"/>
    </row>
    <row r="236" spans="4:158" hidden="1" x14ac:dyDescent="0.25">
      <c r="D236" s="229"/>
      <c r="E236" s="229"/>
      <c r="F236" s="229"/>
      <c r="G236" s="229"/>
      <c r="H236" s="229"/>
      <c r="I236" s="229"/>
      <c r="J236" s="229"/>
      <c r="K236" s="229"/>
      <c r="L236" s="229"/>
      <c r="M236" s="229"/>
      <c r="N236" s="229"/>
      <c r="O236" s="229"/>
      <c r="P236" s="229"/>
      <c r="Q236" s="229"/>
      <c r="R236" s="229"/>
      <c r="S236" s="229"/>
      <c r="T236" s="229"/>
      <c r="U236" s="229"/>
      <c r="V236" s="229"/>
      <c r="W236" s="229"/>
      <c r="X236" s="229"/>
      <c r="Y236" s="229"/>
      <c r="Z236" s="229"/>
      <c r="AA236" s="229"/>
      <c r="AB236" s="229"/>
      <c r="AC236" s="229"/>
      <c r="AD236" s="229"/>
      <c r="AE236" s="229"/>
      <c r="AF236" s="229"/>
      <c r="AG236" s="229"/>
      <c r="AH236" s="229"/>
      <c r="AI236" s="229"/>
      <c r="AJ236" s="229"/>
      <c r="AK236" s="229"/>
      <c r="AL236" s="229"/>
      <c r="AM236" s="229"/>
      <c r="AN236" s="229"/>
      <c r="AO236" s="229"/>
      <c r="AP236" s="229"/>
      <c r="AQ236" s="229"/>
      <c r="AR236" s="229"/>
      <c r="AS236" s="229"/>
      <c r="AT236" s="229"/>
      <c r="AU236" s="229"/>
      <c r="AV236" s="229"/>
      <c r="AW236" s="229"/>
      <c r="AX236" s="229"/>
      <c r="AY236" s="229"/>
      <c r="AZ236" s="229"/>
      <c r="BA236" s="229"/>
      <c r="BB236" s="229"/>
      <c r="BC236" s="229"/>
      <c r="BD236" s="229"/>
      <c r="BE236" s="229"/>
      <c r="BF236" s="229"/>
      <c r="BG236" s="229"/>
      <c r="BH236" s="229"/>
      <c r="BI236" s="229"/>
      <c r="BJ236" s="229"/>
      <c r="BK236" s="229"/>
      <c r="BL236" s="229"/>
      <c r="BM236" s="229"/>
      <c r="BN236" s="229"/>
      <c r="BO236" s="229"/>
      <c r="BP236" s="229"/>
      <c r="BQ236" s="229"/>
      <c r="BR236" s="229"/>
      <c r="BS236" s="229"/>
      <c r="BT236" s="229"/>
      <c r="BU236" s="229"/>
      <c r="BV236" s="229"/>
      <c r="BW236" s="229"/>
      <c r="BX236" s="229"/>
      <c r="BY236" s="229"/>
      <c r="BZ236" s="229"/>
      <c r="CA236" s="229"/>
      <c r="CB236" s="229"/>
      <c r="CC236" s="229"/>
      <c r="CD236" s="229"/>
      <c r="CE236" s="229"/>
      <c r="CF236" s="229"/>
      <c r="CG236" s="229"/>
      <c r="CH236" s="229"/>
      <c r="CI236" s="229"/>
      <c r="CJ236" s="229"/>
      <c r="CK236" s="229"/>
      <c r="CL236" s="229"/>
      <c r="CM236" s="229"/>
      <c r="CN236" s="229"/>
      <c r="CO236" s="229"/>
      <c r="CP236" s="229"/>
      <c r="CQ236" s="229"/>
      <c r="CR236" s="229"/>
      <c r="CS236" s="229"/>
      <c r="CT236" s="229"/>
      <c r="CU236" s="229"/>
      <c r="CV236" s="229"/>
      <c r="CW236" s="229"/>
      <c r="CX236" s="229"/>
      <c r="CY236" s="229"/>
      <c r="CZ236" s="229"/>
      <c r="DA236" s="229"/>
      <c r="DB236" s="229"/>
      <c r="DC236" s="229"/>
      <c r="DD236" s="229"/>
      <c r="DE236" s="229"/>
      <c r="DF236" s="229"/>
      <c r="DG236" s="229"/>
      <c r="DH236" s="229"/>
      <c r="DI236" s="229"/>
      <c r="DJ236" s="229"/>
      <c r="DK236" s="229"/>
      <c r="DL236" s="229"/>
      <c r="DM236" s="229"/>
      <c r="DN236" s="229"/>
      <c r="DO236" s="229"/>
      <c r="DP236" s="229"/>
      <c r="DQ236" s="229"/>
      <c r="DR236" s="229"/>
      <c r="DS236" s="229"/>
      <c r="DT236" s="229"/>
      <c r="DU236" s="229"/>
      <c r="DV236" s="229"/>
      <c r="DW236" s="229"/>
      <c r="DX236" s="229"/>
      <c r="DY236" s="229"/>
      <c r="DZ236" s="229"/>
      <c r="EA236" s="229"/>
      <c r="EB236" s="229"/>
      <c r="EC236" s="229"/>
      <c r="ED236" s="229"/>
      <c r="EE236" s="229"/>
      <c r="EF236" s="229"/>
      <c r="EG236" s="229"/>
      <c r="EH236" s="229"/>
      <c r="EI236" s="229"/>
      <c r="EJ236" s="229"/>
      <c r="EK236" s="229"/>
      <c r="EL236" s="229"/>
      <c r="EM236" s="229"/>
      <c r="EN236" s="229"/>
      <c r="EO236" s="229"/>
      <c r="EP236" s="229"/>
      <c r="EQ236" s="229"/>
      <c r="ER236" s="229"/>
      <c r="ES236" s="229"/>
      <c r="ET236" s="229"/>
      <c r="EU236" s="229"/>
      <c r="EV236" s="229"/>
      <c r="EW236" s="229"/>
      <c r="EX236" s="229"/>
      <c r="EY236" s="229"/>
      <c r="EZ236" s="229"/>
      <c r="FA236" s="229"/>
      <c r="FB236" s="229"/>
    </row>
    <row r="237" spans="4:158" hidden="1" x14ac:dyDescent="0.25">
      <c r="D237" s="229"/>
      <c r="E237" s="229"/>
      <c r="F237" s="229"/>
      <c r="G237" s="229"/>
      <c r="H237" s="229"/>
      <c r="I237" s="229"/>
      <c r="J237" s="229"/>
      <c r="K237" s="229"/>
      <c r="L237" s="229"/>
      <c r="M237" s="229"/>
      <c r="N237" s="229"/>
      <c r="O237" s="229"/>
      <c r="P237" s="229"/>
      <c r="Q237" s="229"/>
      <c r="R237" s="229"/>
      <c r="S237" s="229"/>
      <c r="T237" s="229"/>
      <c r="U237" s="229"/>
      <c r="V237" s="229"/>
      <c r="W237" s="229"/>
      <c r="X237" s="229"/>
      <c r="Y237" s="229"/>
      <c r="Z237" s="229"/>
      <c r="AA237" s="229"/>
      <c r="AB237" s="229"/>
      <c r="AC237" s="229"/>
      <c r="AD237" s="229"/>
      <c r="AE237" s="229"/>
      <c r="AF237" s="229"/>
      <c r="AG237" s="229"/>
      <c r="AH237" s="229"/>
      <c r="AI237" s="229"/>
      <c r="AJ237" s="229"/>
      <c r="AK237" s="229"/>
      <c r="AL237" s="229"/>
      <c r="AM237" s="229"/>
      <c r="AN237" s="229"/>
      <c r="AO237" s="229"/>
      <c r="AP237" s="229"/>
      <c r="AQ237" s="229"/>
      <c r="AR237" s="229"/>
      <c r="AS237" s="229"/>
      <c r="AT237" s="229"/>
      <c r="AU237" s="229"/>
      <c r="AV237" s="229"/>
      <c r="AW237" s="229"/>
      <c r="AX237" s="229"/>
      <c r="AY237" s="229"/>
      <c r="AZ237" s="229"/>
      <c r="BA237" s="229"/>
      <c r="BB237" s="229"/>
      <c r="BC237" s="229"/>
      <c r="BD237" s="229"/>
      <c r="BE237" s="229"/>
      <c r="BF237" s="229"/>
      <c r="BG237" s="229"/>
      <c r="BH237" s="229"/>
      <c r="BI237" s="229"/>
      <c r="BJ237" s="229"/>
      <c r="BK237" s="229"/>
      <c r="BL237" s="229"/>
      <c r="BM237" s="229"/>
      <c r="BN237" s="229"/>
      <c r="BO237" s="229"/>
      <c r="BP237" s="229"/>
      <c r="BQ237" s="229"/>
      <c r="BR237" s="229"/>
      <c r="BS237" s="229"/>
      <c r="BT237" s="229"/>
      <c r="BU237" s="229"/>
      <c r="BV237" s="229"/>
      <c r="BW237" s="229"/>
      <c r="BX237" s="229"/>
      <c r="BY237" s="229"/>
      <c r="BZ237" s="229"/>
      <c r="CA237" s="229"/>
      <c r="CB237" s="229"/>
      <c r="CC237" s="229"/>
      <c r="CD237" s="229"/>
      <c r="CE237" s="229"/>
      <c r="CF237" s="229"/>
      <c r="CG237" s="229"/>
      <c r="CH237" s="229"/>
      <c r="CI237" s="229"/>
      <c r="CJ237" s="229"/>
      <c r="CK237" s="229"/>
      <c r="CL237" s="229"/>
      <c r="CM237" s="229"/>
      <c r="CN237" s="229"/>
      <c r="CO237" s="229"/>
      <c r="CP237" s="229"/>
      <c r="CQ237" s="229"/>
      <c r="CR237" s="229"/>
      <c r="CS237" s="229"/>
      <c r="CT237" s="229"/>
      <c r="CU237" s="229"/>
      <c r="CV237" s="229"/>
      <c r="CW237" s="229"/>
      <c r="CX237" s="229"/>
      <c r="CY237" s="229"/>
      <c r="CZ237" s="229"/>
      <c r="DA237" s="229"/>
      <c r="DB237" s="229"/>
      <c r="DC237" s="229"/>
      <c r="DD237" s="229"/>
      <c r="DE237" s="229"/>
      <c r="DF237" s="229"/>
      <c r="DG237" s="229"/>
      <c r="DH237" s="229"/>
      <c r="DI237" s="229"/>
      <c r="DJ237" s="229"/>
      <c r="DK237" s="229"/>
      <c r="DL237" s="229"/>
      <c r="DM237" s="229"/>
      <c r="DN237" s="229"/>
      <c r="DO237" s="229"/>
      <c r="DP237" s="229"/>
      <c r="DQ237" s="229"/>
      <c r="DR237" s="229"/>
      <c r="DS237" s="229"/>
      <c r="DT237" s="229"/>
      <c r="DU237" s="229"/>
      <c r="DV237" s="229"/>
      <c r="DW237" s="229"/>
      <c r="DX237" s="229"/>
      <c r="DY237" s="229"/>
      <c r="DZ237" s="229"/>
      <c r="EA237" s="229"/>
      <c r="EB237" s="229"/>
      <c r="EC237" s="229"/>
      <c r="ED237" s="229"/>
      <c r="EE237" s="229"/>
      <c r="EF237" s="229"/>
      <c r="EG237" s="229"/>
      <c r="EH237" s="229"/>
      <c r="EI237" s="229"/>
      <c r="EJ237" s="229"/>
      <c r="EK237" s="229"/>
      <c r="EL237" s="229"/>
      <c r="EM237" s="229"/>
      <c r="EN237" s="229"/>
      <c r="EO237" s="229"/>
      <c r="EP237" s="229"/>
      <c r="EQ237" s="229"/>
      <c r="ER237" s="229"/>
      <c r="ES237" s="229"/>
      <c r="ET237" s="229"/>
      <c r="EU237" s="229"/>
      <c r="EV237" s="229"/>
      <c r="EW237" s="229"/>
      <c r="EX237" s="229"/>
      <c r="EY237" s="229"/>
      <c r="EZ237" s="229"/>
      <c r="FA237" s="229"/>
      <c r="FB237" s="229"/>
    </row>
    <row r="238" spans="4:158" hidden="1" x14ac:dyDescent="0.25">
      <c r="D238" s="229"/>
      <c r="E238" s="229"/>
      <c r="F238" s="229"/>
      <c r="G238" s="229"/>
      <c r="H238" s="229"/>
      <c r="I238" s="229"/>
      <c r="J238" s="229"/>
      <c r="K238" s="229"/>
      <c r="L238" s="229"/>
      <c r="M238" s="229"/>
      <c r="N238" s="229"/>
      <c r="O238" s="229"/>
      <c r="P238" s="229"/>
      <c r="Q238" s="229"/>
      <c r="R238" s="229"/>
      <c r="S238" s="229"/>
      <c r="T238" s="229"/>
      <c r="U238" s="229"/>
      <c r="V238" s="229"/>
      <c r="W238" s="229"/>
      <c r="X238" s="229"/>
      <c r="Y238" s="229"/>
      <c r="Z238" s="229"/>
      <c r="AA238" s="229"/>
      <c r="AB238" s="229"/>
      <c r="AC238" s="229"/>
      <c r="AD238" s="229"/>
      <c r="AE238" s="229"/>
      <c r="AF238" s="229"/>
      <c r="AG238" s="229"/>
      <c r="AH238" s="229"/>
      <c r="AI238" s="229"/>
      <c r="AJ238" s="229"/>
      <c r="AK238" s="229"/>
      <c r="AL238" s="229"/>
      <c r="AM238" s="229"/>
      <c r="AN238" s="229"/>
      <c r="AO238" s="229"/>
      <c r="AP238" s="229"/>
      <c r="AQ238" s="229"/>
      <c r="AR238" s="229"/>
      <c r="AS238" s="229"/>
      <c r="AT238" s="229"/>
      <c r="AU238" s="229"/>
      <c r="AV238" s="229"/>
      <c r="AW238" s="229"/>
      <c r="AX238" s="229"/>
      <c r="AY238" s="229"/>
      <c r="AZ238" s="229"/>
      <c r="BA238" s="229"/>
      <c r="BB238" s="229"/>
      <c r="BC238" s="229"/>
      <c r="BD238" s="229"/>
      <c r="BE238" s="229"/>
      <c r="BF238" s="229"/>
      <c r="BG238" s="229"/>
      <c r="BH238" s="229"/>
      <c r="BI238" s="229"/>
      <c r="BJ238" s="229"/>
      <c r="BK238" s="229"/>
      <c r="BL238" s="229"/>
      <c r="BM238" s="229"/>
      <c r="BN238" s="229"/>
      <c r="BO238" s="229"/>
      <c r="BP238" s="229"/>
      <c r="BQ238" s="229"/>
      <c r="BR238" s="229"/>
      <c r="BS238" s="229"/>
      <c r="BT238" s="229"/>
      <c r="BU238" s="229"/>
      <c r="BV238" s="229"/>
      <c r="BW238" s="229"/>
      <c r="BX238" s="229"/>
      <c r="BY238" s="229"/>
      <c r="BZ238" s="229"/>
      <c r="CA238" s="229"/>
      <c r="CB238" s="229"/>
      <c r="CC238" s="229"/>
      <c r="CD238" s="229"/>
      <c r="CE238" s="229"/>
      <c r="CF238" s="229"/>
      <c r="CG238" s="229"/>
      <c r="CH238" s="229"/>
      <c r="CI238" s="229"/>
      <c r="CJ238" s="229"/>
      <c r="CK238" s="229"/>
      <c r="CL238" s="229"/>
      <c r="CM238" s="229"/>
      <c r="CN238" s="229"/>
      <c r="CO238" s="229"/>
      <c r="CP238" s="229"/>
      <c r="CQ238" s="229"/>
      <c r="CR238" s="229"/>
      <c r="CS238" s="229"/>
      <c r="CT238" s="229"/>
      <c r="CU238" s="229"/>
      <c r="CV238" s="229"/>
      <c r="CW238" s="229"/>
      <c r="CX238" s="229"/>
      <c r="CY238" s="229"/>
      <c r="CZ238" s="229"/>
      <c r="DA238" s="229"/>
      <c r="DB238" s="229"/>
      <c r="DC238" s="229"/>
      <c r="DD238" s="229"/>
      <c r="DE238" s="229"/>
      <c r="DF238" s="229"/>
      <c r="DG238" s="229"/>
      <c r="DH238" s="229"/>
      <c r="DI238" s="229"/>
      <c r="DJ238" s="229"/>
      <c r="DK238" s="229"/>
      <c r="DL238" s="229"/>
      <c r="DM238" s="229"/>
      <c r="DN238" s="229"/>
      <c r="DO238" s="229"/>
      <c r="DP238" s="229"/>
      <c r="DQ238" s="229"/>
      <c r="DR238" s="229"/>
      <c r="DS238" s="229"/>
      <c r="DT238" s="229"/>
      <c r="DU238" s="229"/>
      <c r="DV238" s="229"/>
      <c r="DW238" s="229"/>
      <c r="DX238" s="229"/>
      <c r="DY238" s="229"/>
      <c r="DZ238" s="229"/>
      <c r="EA238" s="229"/>
      <c r="EB238" s="229"/>
      <c r="EC238" s="229"/>
      <c r="ED238" s="229"/>
      <c r="EE238" s="229"/>
      <c r="EF238" s="229"/>
      <c r="EG238" s="229"/>
      <c r="EH238" s="229"/>
      <c r="EI238" s="229"/>
      <c r="EJ238" s="229"/>
      <c r="EK238" s="229"/>
      <c r="EL238" s="229"/>
      <c r="EM238" s="229"/>
      <c r="EN238" s="229"/>
      <c r="EO238" s="229"/>
      <c r="EP238" s="229"/>
      <c r="EQ238" s="229"/>
      <c r="ER238" s="229"/>
      <c r="ES238" s="229"/>
      <c r="ET238" s="229"/>
      <c r="EU238" s="229"/>
      <c r="EV238" s="229"/>
      <c r="EW238" s="229"/>
      <c r="EX238" s="229"/>
      <c r="EY238" s="229"/>
      <c r="EZ238" s="229"/>
      <c r="FA238" s="229"/>
      <c r="FB238" s="229"/>
    </row>
    <row r="239" spans="4:158" hidden="1" x14ac:dyDescent="0.25">
      <c r="D239" s="229"/>
      <c r="E239" s="229"/>
      <c r="F239" s="229"/>
      <c r="G239" s="229"/>
      <c r="H239" s="229"/>
      <c r="I239" s="229"/>
      <c r="J239" s="229"/>
      <c r="K239" s="229"/>
      <c r="L239" s="229"/>
      <c r="M239" s="229"/>
      <c r="N239" s="229"/>
      <c r="O239" s="229"/>
      <c r="P239" s="229"/>
      <c r="Q239" s="229"/>
      <c r="R239" s="229"/>
      <c r="S239" s="229"/>
      <c r="T239" s="229"/>
      <c r="U239" s="229"/>
      <c r="V239" s="229"/>
      <c r="W239" s="229"/>
      <c r="X239" s="229"/>
      <c r="Y239" s="229"/>
      <c r="Z239" s="229"/>
      <c r="AA239" s="229"/>
      <c r="AB239" s="229"/>
      <c r="AC239" s="229"/>
      <c r="AD239" s="229"/>
      <c r="AE239" s="229"/>
      <c r="AF239" s="229"/>
      <c r="AG239" s="229"/>
      <c r="AH239" s="229"/>
      <c r="AI239" s="229"/>
      <c r="AJ239" s="229"/>
      <c r="AK239" s="229"/>
      <c r="AL239" s="229"/>
      <c r="AM239" s="229"/>
      <c r="AN239" s="229"/>
      <c r="AO239" s="229"/>
      <c r="AP239" s="229"/>
      <c r="AQ239" s="229"/>
      <c r="AR239" s="229"/>
      <c r="AS239" s="229"/>
      <c r="AT239" s="229"/>
      <c r="AU239" s="229"/>
      <c r="AV239" s="229"/>
      <c r="AW239" s="229"/>
      <c r="AX239" s="229"/>
      <c r="AY239" s="229"/>
      <c r="AZ239" s="229"/>
      <c r="BA239" s="229"/>
      <c r="BB239" s="229"/>
      <c r="BC239" s="229"/>
      <c r="BD239" s="229"/>
      <c r="BE239" s="229"/>
      <c r="BF239" s="229"/>
      <c r="BG239" s="229"/>
      <c r="BH239" s="229"/>
      <c r="BI239" s="229"/>
      <c r="BJ239" s="229"/>
      <c r="BK239" s="229"/>
      <c r="BL239" s="229"/>
      <c r="BM239" s="229"/>
      <c r="BN239" s="229"/>
      <c r="BO239" s="229"/>
      <c r="BP239" s="229"/>
      <c r="BQ239" s="229"/>
      <c r="BR239" s="229"/>
      <c r="BS239" s="229"/>
      <c r="BT239" s="229"/>
      <c r="BU239" s="229"/>
      <c r="BV239" s="229"/>
      <c r="BW239" s="229"/>
      <c r="BX239" s="229"/>
      <c r="BY239" s="229"/>
      <c r="BZ239" s="229"/>
      <c r="CA239" s="229"/>
      <c r="CB239" s="229"/>
      <c r="CC239" s="229"/>
      <c r="CD239" s="229"/>
      <c r="CE239" s="229"/>
      <c r="CF239" s="229"/>
      <c r="CG239" s="229"/>
      <c r="CH239" s="229"/>
      <c r="CI239" s="229"/>
      <c r="CJ239" s="229"/>
      <c r="CK239" s="229"/>
      <c r="CL239" s="229"/>
      <c r="CM239" s="229"/>
      <c r="CN239" s="229"/>
      <c r="CO239" s="229"/>
      <c r="CP239" s="229"/>
      <c r="CQ239" s="229"/>
      <c r="CR239" s="229"/>
      <c r="CS239" s="229"/>
      <c r="CT239" s="229"/>
      <c r="CU239" s="229"/>
      <c r="CV239" s="229"/>
      <c r="CW239" s="229"/>
      <c r="CX239" s="229"/>
      <c r="CY239" s="229"/>
      <c r="CZ239" s="229"/>
      <c r="DA239" s="229"/>
      <c r="DB239" s="229"/>
      <c r="DC239" s="229"/>
      <c r="DD239" s="229"/>
      <c r="DE239" s="229"/>
      <c r="DF239" s="229"/>
      <c r="DG239" s="229"/>
      <c r="DH239" s="229"/>
      <c r="DI239" s="229"/>
      <c r="DJ239" s="229"/>
      <c r="DK239" s="229"/>
      <c r="DL239" s="229"/>
      <c r="DM239" s="229"/>
      <c r="DN239" s="229"/>
      <c r="DO239" s="229"/>
      <c r="DP239" s="229"/>
      <c r="DQ239" s="229"/>
      <c r="DR239" s="229"/>
      <c r="DS239" s="229"/>
      <c r="DT239" s="229"/>
      <c r="DU239" s="229"/>
      <c r="DV239" s="229"/>
      <c r="DW239" s="229"/>
      <c r="DX239" s="229"/>
      <c r="DY239" s="229"/>
      <c r="DZ239" s="229"/>
      <c r="EA239" s="229"/>
      <c r="EB239" s="229"/>
      <c r="EC239" s="229"/>
      <c r="ED239" s="229"/>
      <c r="EE239" s="229"/>
      <c r="EF239" s="229"/>
      <c r="EG239" s="229"/>
      <c r="EH239" s="229"/>
      <c r="EI239" s="229"/>
      <c r="EJ239" s="229"/>
      <c r="EK239" s="229"/>
      <c r="EL239" s="229"/>
      <c r="EM239" s="229"/>
      <c r="EN239" s="229"/>
      <c r="EO239" s="229"/>
      <c r="EP239" s="229"/>
      <c r="EQ239" s="229"/>
      <c r="ER239" s="229"/>
      <c r="ES239" s="229"/>
      <c r="ET239" s="229"/>
      <c r="EU239" s="229"/>
      <c r="EV239" s="229"/>
      <c r="EW239" s="229"/>
      <c r="EX239" s="229"/>
      <c r="EY239" s="229"/>
      <c r="EZ239" s="229"/>
      <c r="FA239" s="229"/>
      <c r="FB239" s="229"/>
    </row>
    <row r="240" spans="4:158" hidden="1" x14ac:dyDescent="0.25">
      <c r="D240" s="229"/>
      <c r="E240" s="229"/>
      <c r="F240" s="229"/>
      <c r="G240" s="229"/>
      <c r="H240" s="229"/>
      <c r="I240" s="229"/>
      <c r="J240" s="229"/>
      <c r="K240" s="229"/>
      <c r="L240" s="229"/>
      <c r="M240" s="229"/>
      <c r="N240" s="229"/>
      <c r="O240" s="229"/>
      <c r="P240" s="229"/>
      <c r="Q240" s="229"/>
      <c r="R240" s="229"/>
      <c r="S240" s="229"/>
      <c r="T240" s="229"/>
      <c r="U240" s="229"/>
      <c r="V240" s="229"/>
      <c r="W240" s="229"/>
      <c r="X240" s="229"/>
      <c r="Y240" s="229"/>
      <c r="Z240" s="229"/>
      <c r="AA240" s="229"/>
      <c r="AB240" s="229"/>
      <c r="AC240" s="229"/>
      <c r="AD240" s="229"/>
      <c r="AE240" s="229"/>
      <c r="AF240" s="229"/>
      <c r="AG240" s="229"/>
      <c r="AH240" s="229"/>
      <c r="AI240" s="229"/>
      <c r="AJ240" s="229"/>
      <c r="AK240" s="229"/>
      <c r="AL240" s="229"/>
      <c r="AM240" s="229"/>
      <c r="AN240" s="229"/>
      <c r="AO240" s="229"/>
      <c r="AP240" s="229"/>
      <c r="AQ240" s="229"/>
      <c r="AR240" s="229"/>
      <c r="AS240" s="229"/>
      <c r="AT240" s="229"/>
      <c r="AU240" s="229"/>
      <c r="AV240" s="229"/>
      <c r="AW240" s="229"/>
      <c r="AX240" s="229"/>
      <c r="AY240" s="229"/>
      <c r="AZ240" s="229"/>
      <c r="BA240" s="229"/>
      <c r="BB240" s="229"/>
      <c r="BC240" s="229"/>
      <c r="BD240" s="229"/>
      <c r="BE240" s="229"/>
      <c r="BF240" s="229"/>
      <c r="BG240" s="229"/>
      <c r="BH240" s="229"/>
      <c r="BI240" s="229"/>
      <c r="BJ240" s="229"/>
      <c r="BK240" s="229"/>
      <c r="BL240" s="229"/>
      <c r="BM240" s="229"/>
      <c r="BN240" s="229"/>
      <c r="BO240" s="229"/>
      <c r="BP240" s="229"/>
      <c r="BQ240" s="229"/>
      <c r="BR240" s="229"/>
      <c r="BS240" s="229"/>
      <c r="BT240" s="229"/>
      <c r="BU240" s="229"/>
      <c r="BV240" s="229"/>
      <c r="BW240" s="229"/>
      <c r="BX240" s="229"/>
      <c r="BY240" s="229"/>
      <c r="BZ240" s="229"/>
      <c r="CA240" s="229"/>
      <c r="CB240" s="229"/>
      <c r="CC240" s="229"/>
      <c r="CD240" s="229"/>
      <c r="CE240" s="229"/>
      <c r="CF240" s="229"/>
      <c r="CG240" s="229"/>
      <c r="CH240" s="229"/>
      <c r="CI240" s="229"/>
      <c r="CJ240" s="229"/>
      <c r="CK240" s="229"/>
      <c r="CL240" s="229"/>
      <c r="CM240" s="229"/>
      <c r="CN240" s="229"/>
      <c r="CO240" s="229"/>
      <c r="CP240" s="229"/>
      <c r="CQ240" s="229"/>
      <c r="CR240" s="229"/>
      <c r="CS240" s="229"/>
      <c r="CT240" s="229"/>
      <c r="CU240" s="229"/>
      <c r="CV240" s="229"/>
      <c r="CW240" s="229"/>
      <c r="CX240" s="229"/>
      <c r="CY240" s="229"/>
      <c r="CZ240" s="229"/>
      <c r="DA240" s="229"/>
      <c r="DB240" s="229"/>
      <c r="DC240" s="229"/>
      <c r="DD240" s="229"/>
      <c r="DE240" s="229"/>
      <c r="DF240" s="229"/>
      <c r="DG240" s="229"/>
      <c r="DH240" s="229"/>
      <c r="DI240" s="229"/>
      <c r="DJ240" s="229"/>
      <c r="DK240" s="229"/>
      <c r="DL240" s="229"/>
      <c r="DM240" s="229"/>
      <c r="DN240" s="229"/>
      <c r="DO240" s="229"/>
      <c r="DP240" s="229"/>
      <c r="DQ240" s="229"/>
      <c r="DR240" s="229"/>
      <c r="DS240" s="229"/>
      <c r="DT240" s="229"/>
      <c r="DU240" s="229"/>
      <c r="DV240" s="229"/>
      <c r="DW240" s="229"/>
      <c r="DX240" s="229"/>
      <c r="DY240" s="229"/>
      <c r="DZ240" s="229"/>
      <c r="EA240" s="229"/>
      <c r="EB240" s="229"/>
      <c r="EC240" s="229"/>
      <c r="ED240" s="229"/>
      <c r="EE240" s="229"/>
      <c r="EF240" s="229"/>
      <c r="EG240" s="229"/>
      <c r="EH240" s="229"/>
      <c r="EI240" s="229"/>
      <c r="EJ240" s="229"/>
      <c r="EK240" s="229"/>
      <c r="EL240" s="229"/>
      <c r="EM240" s="229"/>
      <c r="EN240" s="229"/>
      <c r="EO240" s="229"/>
      <c r="EP240" s="229"/>
      <c r="EQ240" s="229"/>
      <c r="ER240" s="229"/>
      <c r="ES240" s="229"/>
      <c r="ET240" s="229"/>
      <c r="EU240" s="229"/>
      <c r="EV240" s="229"/>
      <c r="EW240" s="229"/>
      <c r="EX240" s="229"/>
      <c r="EY240" s="229"/>
      <c r="EZ240" s="229"/>
      <c r="FA240" s="229"/>
      <c r="FB240" s="229"/>
    </row>
    <row r="241" spans="4:158" hidden="1" x14ac:dyDescent="0.25">
      <c r="D241" s="229"/>
      <c r="E241" s="229"/>
      <c r="F241" s="229"/>
      <c r="G241" s="229"/>
      <c r="H241" s="229"/>
      <c r="I241" s="229"/>
      <c r="J241" s="229"/>
      <c r="K241" s="229"/>
      <c r="L241" s="229"/>
      <c r="M241" s="229"/>
      <c r="N241" s="229"/>
      <c r="O241" s="229"/>
      <c r="P241" s="229"/>
      <c r="Q241" s="229"/>
      <c r="R241" s="229"/>
      <c r="S241" s="229"/>
      <c r="T241" s="229"/>
      <c r="U241" s="229"/>
      <c r="V241" s="229"/>
      <c r="W241" s="229"/>
      <c r="X241" s="229"/>
      <c r="Y241" s="229"/>
      <c r="Z241" s="229"/>
      <c r="AA241" s="229"/>
      <c r="AB241" s="229"/>
      <c r="AC241" s="229"/>
      <c r="AD241" s="229"/>
      <c r="AE241" s="229"/>
      <c r="AF241" s="229"/>
      <c r="AG241" s="229"/>
      <c r="AH241" s="229"/>
      <c r="AI241" s="229"/>
      <c r="AJ241" s="229"/>
      <c r="AK241" s="229"/>
      <c r="AL241" s="229"/>
      <c r="AM241" s="229"/>
      <c r="AN241" s="229"/>
      <c r="AO241" s="229"/>
      <c r="AP241" s="229"/>
      <c r="AQ241" s="229"/>
      <c r="AR241" s="229"/>
      <c r="AS241" s="229"/>
      <c r="AT241" s="229"/>
      <c r="AU241" s="229"/>
      <c r="AV241" s="229"/>
      <c r="AW241" s="229"/>
      <c r="AX241" s="229"/>
      <c r="AY241" s="229"/>
      <c r="AZ241" s="229"/>
      <c r="BA241" s="229"/>
      <c r="BB241" s="229"/>
      <c r="BC241" s="229"/>
      <c r="BD241" s="229"/>
      <c r="BE241" s="229"/>
      <c r="BF241" s="229"/>
      <c r="BG241" s="229"/>
      <c r="BH241" s="229"/>
      <c r="BI241" s="229"/>
      <c r="BJ241" s="229"/>
      <c r="BK241" s="229"/>
      <c r="BL241" s="229"/>
      <c r="BM241" s="229"/>
      <c r="BN241" s="229"/>
      <c r="BO241" s="229"/>
      <c r="BP241" s="229"/>
      <c r="BQ241" s="229"/>
      <c r="BR241" s="229"/>
      <c r="BS241" s="229"/>
      <c r="BT241" s="229"/>
      <c r="BU241" s="229"/>
      <c r="BV241" s="229"/>
      <c r="BW241" s="229"/>
      <c r="BX241" s="229"/>
      <c r="BY241" s="229"/>
      <c r="BZ241" s="229"/>
      <c r="CA241" s="229"/>
      <c r="CB241" s="229"/>
      <c r="CC241" s="229"/>
      <c r="CD241" s="229"/>
      <c r="CE241" s="229"/>
      <c r="CF241" s="229"/>
      <c r="CG241" s="229"/>
      <c r="CH241" s="229"/>
      <c r="CI241" s="229"/>
      <c r="CJ241" s="229"/>
      <c r="CK241" s="229"/>
      <c r="CL241" s="229"/>
      <c r="CM241" s="229"/>
      <c r="CN241" s="229"/>
      <c r="CO241" s="229"/>
      <c r="CP241" s="229"/>
      <c r="CQ241" s="229"/>
      <c r="CR241" s="229"/>
      <c r="CS241" s="229"/>
      <c r="CT241" s="229"/>
      <c r="CU241" s="229"/>
      <c r="CV241" s="229"/>
      <c r="CW241" s="229"/>
      <c r="CX241" s="229"/>
      <c r="CY241" s="229"/>
      <c r="CZ241" s="229"/>
      <c r="DA241" s="229"/>
      <c r="DB241" s="229"/>
      <c r="DC241" s="229"/>
      <c r="DD241" s="229"/>
      <c r="DE241" s="229"/>
      <c r="DF241" s="229"/>
      <c r="DG241" s="229"/>
      <c r="DH241" s="229"/>
      <c r="DI241" s="229"/>
      <c r="DJ241" s="229"/>
      <c r="DK241" s="229"/>
      <c r="DL241" s="229"/>
      <c r="DM241" s="229"/>
      <c r="DN241" s="229"/>
      <c r="DO241" s="229"/>
      <c r="DP241" s="229"/>
      <c r="DQ241" s="229"/>
      <c r="DR241" s="229"/>
      <c r="DS241" s="229"/>
      <c r="DT241" s="229"/>
      <c r="DU241" s="229"/>
      <c r="DV241" s="229"/>
      <c r="DW241" s="229"/>
      <c r="DX241" s="229"/>
      <c r="DY241" s="229"/>
      <c r="DZ241" s="229"/>
      <c r="EA241" s="229"/>
      <c r="EB241" s="229"/>
      <c r="EC241" s="229"/>
      <c r="ED241" s="229"/>
      <c r="EE241" s="229"/>
      <c r="EF241" s="229"/>
      <c r="EG241" s="229"/>
      <c r="EH241" s="229"/>
      <c r="EI241" s="229"/>
      <c r="EJ241" s="229"/>
      <c r="EK241" s="229"/>
      <c r="EL241" s="229"/>
      <c r="EM241" s="229"/>
      <c r="EN241" s="229"/>
      <c r="EO241" s="229"/>
      <c r="EP241" s="229"/>
      <c r="EQ241" s="229"/>
      <c r="ER241" s="229"/>
      <c r="ES241" s="229"/>
      <c r="ET241" s="229"/>
      <c r="EU241" s="229"/>
      <c r="EV241" s="229"/>
      <c r="EW241" s="229"/>
      <c r="EX241" s="229"/>
      <c r="EY241" s="229"/>
      <c r="EZ241" s="229"/>
      <c r="FA241" s="229"/>
      <c r="FB241" s="229"/>
    </row>
    <row r="242" spans="4:158" hidden="1" x14ac:dyDescent="0.25">
      <c r="D242" s="229"/>
      <c r="E242" s="229"/>
      <c r="F242" s="229"/>
      <c r="G242" s="229"/>
      <c r="H242" s="229"/>
      <c r="I242" s="229"/>
      <c r="J242" s="229"/>
      <c r="K242" s="229"/>
      <c r="L242" s="229"/>
      <c r="M242" s="229"/>
      <c r="N242" s="229"/>
      <c r="O242" s="229"/>
      <c r="P242" s="229"/>
      <c r="Q242" s="229"/>
      <c r="R242" s="229"/>
      <c r="S242" s="229"/>
      <c r="T242" s="229"/>
      <c r="U242" s="229"/>
      <c r="V242" s="229"/>
      <c r="W242" s="229"/>
      <c r="X242" s="229"/>
      <c r="Y242" s="229"/>
      <c r="Z242" s="229"/>
      <c r="AA242" s="229"/>
      <c r="AB242" s="229"/>
      <c r="AC242" s="229"/>
      <c r="AD242" s="229"/>
      <c r="AE242" s="229"/>
      <c r="AF242" s="229"/>
      <c r="AG242" s="229"/>
      <c r="AH242" s="229"/>
      <c r="AI242" s="229"/>
      <c r="AJ242" s="229"/>
      <c r="AK242" s="229"/>
      <c r="AL242" s="229"/>
      <c r="AM242" s="229"/>
      <c r="AN242" s="229"/>
      <c r="AO242" s="229"/>
      <c r="AP242" s="229"/>
      <c r="AQ242" s="229"/>
      <c r="AR242" s="229"/>
      <c r="AS242" s="229"/>
      <c r="AT242" s="229"/>
      <c r="AU242" s="229"/>
      <c r="AV242" s="229"/>
      <c r="AW242" s="229"/>
      <c r="AX242" s="229"/>
      <c r="AY242" s="229"/>
      <c r="AZ242" s="229"/>
      <c r="BA242" s="229"/>
      <c r="BB242" s="229"/>
      <c r="BC242" s="229"/>
      <c r="BD242" s="229"/>
      <c r="BE242" s="229"/>
      <c r="BF242" s="229"/>
      <c r="BG242" s="229"/>
      <c r="BH242" s="229"/>
      <c r="BI242" s="229"/>
      <c r="BJ242" s="229"/>
      <c r="BK242" s="229"/>
      <c r="BL242" s="229"/>
      <c r="BM242" s="229"/>
      <c r="BN242" s="229"/>
      <c r="BO242" s="229"/>
      <c r="BP242" s="229"/>
      <c r="BQ242" s="229"/>
      <c r="BR242" s="229"/>
      <c r="BS242" s="229"/>
      <c r="BT242" s="229"/>
      <c r="BU242" s="229"/>
      <c r="BV242" s="229"/>
      <c r="BW242" s="229"/>
      <c r="BX242" s="229"/>
      <c r="BY242" s="229"/>
      <c r="BZ242" s="229"/>
      <c r="CA242" s="229"/>
      <c r="CB242" s="229"/>
      <c r="CC242" s="229"/>
      <c r="CD242" s="229"/>
      <c r="CE242" s="229"/>
      <c r="CF242" s="229"/>
      <c r="CG242" s="229"/>
      <c r="CH242" s="229"/>
      <c r="CI242" s="229"/>
      <c r="CJ242" s="229"/>
      <c r="CK242" s="229"/>
      <c r="CL242" s="229"/>
      <c r="CM242" s="229"/>
      <c r="CN242" s="229"/>
      <c r="CO242" s="229"/>
      <c r="CP242" s="229"/>
      <c r="CQ242" s="229"/>
      <c r="CR242" s="229"/>
      <c r="CS242" s="229"/>
      <c r="CT242" s="229"/>
      <c r="CU242" s="229"/>
      <c r="CV242" s="229"/>
      <c r="CW242" s="229"/>
      <c r="CX242" s="229"/>
      <c r="CY242" s="229"/>
      <c r="CZ242" s="229"/>
      <c r="DA242" s="229"/>
      <c r="DB242" s="229"/>
      <c r="DC242" s="229"/>
      <c r="DD242" s="229"/>
      <c r="DE242" s="229"/>
      <c r="DF242" s="229"/>
      <c r="DG242" s="229"/>
      <c r="DH242" s="229"/>
      <c r="DI242" s="229"/>
      <c r="DJ242" s="229"/>
      <c r="DK242" s="229"/>
      <c r="DL242" s="229"/>
      <c r="DM242" s="229"/>
      <c r="DN242" s="229"/>
      <c r="DO242" s="229"/>
      <c r="DP242" s="229"/>
      <c r="DQ242" s="229"/>
      <c r="DR242" s="229"/>
      <c r="DS242" s="229"/>
      <c r="DT242" s="229"/>
      <c r="DU242" s="229"/>
      <c r="DV242" s="229"/>
      <c r="DW242" s="229"/>
      <c r="DX242" s="229"/>
      <c r="DY242" s="229"/>
      <c r="DZ242" s="229"/>
      <c r="EA242" s="229"/>
      <c r="EB242" s="229"/>
      <c r="EC242" s="229"/>
      <c r="ED242" s="229"/>
      <c r="EE242" s="229"/>
      <c r="EF242" s="229"/>
      <c r="EG242" s="229"/>
      <c r="EH242" s="229"/>
      <c r="EI242" s="229"/>
      <c r="EJ242" s="229"/>
      <c r="EK242" s="229"/>
      <c r="EL242" s="229"/>
      <c r="EM242" s="229"/>
      <c r="EN242" s="229"/>
      <c r="EO242" s="229"/>
      <c r="EP242" s="229"/>
      <c r="EQ242" s="229"/>
      <c r="ER242" s="229"/>
      <c r="ES242" s="229"/>
      <c r="ET242" s="229"/>
      <c r="EU242" s="229"/>
      <c r="EV242" s="229"/>
      <c r="EW242" s="229"/>
      <c r="EX242" s="229"/>
      <c r="EY242" s="229"/>
      <c r="EZ242" s="229"/>
      <c r="FA242" s="229"/>
      <c r="FB242" s="229"/>
    </row>
    <row r="243" spans="4:158" hidden="1" x14ac:dyDescent="0.25">
      <c r="D243" s="229"/>
      <c r="E243" s="229"/>
      <c r="F243" s="229"/>
      <c r="G243" s="229"/>
      <c r="H243" s="229"/>
      <c r="I243" s="229"/>
      <c r="J243" s="229"/>
      <c r="K243" s="229"/>
      <c r="L243" s="229"/>
      <c r="M243" s="229"/>
      <c r="N243" s="229"/>
      <c r="O243" s="229"/>
      <c r="P243" s="229"/>
      <c r="Q243" s="229"/>
      <c r="R243" s="229"/>
      <c r="S243" s="229"/>
      <c r="T243" s="229"/>
      <c r="U243" s="229"/>
      <c r="V243" s="229"/>
      <c r="W243" s="229"/>
      <c r="X243" s="229"/>
      <c r="Y243" s="229"/>
      <c r="Z243" s="229"/>
      <c r="AA243" s="229"/>
      <c r="AB243" s="229"/>
      <c r="AC243" s="229"/>
      <c r="AD243" s="229"/>
      <c r="AE243" s="229"/>
      <c r="AF243" s="229"/>
      <c r="AG243" s="229"/>
      <c r="AH243" s="229"/>
      <c r="AI243" s="229"/>
      <c r="AJ243" s="229"/>
      <c r="AK243" s="229"/>
      <c r="AL243" s="229"/>
      <c r="AM243" s="229"/>
      <c r="AN243" s="229"/>
      <c r="AO243" s="229"/>
      <c r="AP243" s="229"/>
      <c r="AQ243" s="229"/>
      <c r="AR243" s="229"/>
      <c r="AS243" s="229"/>
      <c r="AT243" s="229"/>
      <c r="AU243" s="229"/>
      <c r="AV243" s="229"/>
      <c r="AW243" s="229"/>
      <c r="AX243" s="229"/>
      <c r="AY243" s="229"/>
      <c r="AZ243" s="229"/>
      <c r="BA243" s="229"/>
      <c r="BB243" s="229"/>
      <c r="BC243" s="229"/>
      <c r="BD243" s="229"/>
      <c r="BE243" s="229"/>
      <c r="BF243" s="229"/>
      <c r="BG243" s="229"/>
      <c r="BH243" s="229"/>
      <c r="BI243" s="229"/>
      <c r="BJ243" s="229"/>
      <c r="BK243" s="229"/>
      <c r="BL243" s="229"/>
      <c r="BM243" s="229"/>
      <c r="BN243" s="229"/>
      <c r="BO243" s="229"/>
      <c r="BP243" s="229"/>
      <c r="BQ243" s="229"/>
      <c r="BR243" s="229"/>
      <c r="BS243" s="229"/>
      <c r="BT243" s="229"/>
      <c r="BU243" s="229"/>
      <c r="BV243" s="229"/>
      <c r="BW243" s="229"/>
      <c r="BX243" s="229"/>
      <c r="BY243" s="229"/>
      <c r="BZ243" s="229"/>
      <c r="CA243" s="229"/>
      <c r="CB243" s="229"/>
      <c r="CC243" s="229"/>
      <c r="CD243" s="229"/>
      <c r="CE243" s="229"/>
      <c r="CF243" s="229"/>
      <c r="CG243" s="229"/>
      <c r="CH243" s="229"/>
      <c r="CI243" s="229"/>
      <c r="CJ243" s="229"/>
      <c r="CK243" s="229"/>
      <c r="CL243" s="229"/>
      <c r="CM243" s="229"/>
      <c r="CN243" s="229"/>
      <c r="CO243" s="229"/>
      <c r="CP243" s="229"/>
      <c r="CQ243" s="229"/>
      <c r="CR243" s="229"/>
      <c r="CS243" s="229"/>
      <c r="CT243" s="229"/>
      <c r="CU243" s="229"/>
      <c r="CV243" s="229"/>
      <c r="CW243" s="229"/>
      <c r="CX243" s="229"/>
      <c r="CY243" s="229"/>
      <c r="CZ243" s="229"/>
      <c r="DA243" s="229"/>
      <c r="DB243" s="229"/>
      <c r="DC243" s="229"/>
      <c r="DD243" s="229"/>
      <c r="DE243" s="229"/>
      <c r="DF243" s="229"/>
      <c r="DG243" s="229"/>
      <c r="DH243" s="229"/>
      <c r="DI243" s="229"/>
      <c r="DJ243" s="229"/>
      <c r="DK243" s="229"/>
      <c r="DL243" s="229"/>
      <c r="DM243" s="229"/>
      <c r="DN243" s="229"/>
      <c r="DO243" s="229"/>
      <c r="DP243" s="229"/>
      <c r="DQ243" s="229"/>
      <c r="DR243" s="229"/>
      <c r="DS243" s="229"/>
      <c r="DT243" s="229"/>
      <c r="DU243" s="229"/>
      <c r="DV243" s="229"/>
      <c r="DW243" s="229"/>
      <c r="DX243" s="229"/>
      <c r="DY243" s="229"/>
      <c r="DZ243" s="229"/>
      <c r="EA243" s="229"/>
      <c r="EB243" s="229"/>
      <c r="EC243" s="229"/>
      <c r="ED243" s="229"/>
      <c r="EE243" s="229"/>
      <c r="EF243" s="229"/>
      <c r="EG243" s="229"/>
      <c r="EH243" s="229"/>
      <c r="EI243" s="229"/>
      <c r="EJ243" s="229"/>
      <c r="EK243" s="229"/>
      <c r="EL243" s="229"/>
      <c r="EM243" s="229"/>
      <c r="EN243" s="229"/>
      <c r="EO243" s="229"/>
      <c r="EP243" s="229"/>
      <c r="EQ243" s="229"/>
      <c r="ER243" s="229"/>
      <c r="ES243" s="229"/>
      <c r="ET243" s="229"/>
      <c r="EU243" s="229"/>
      <c r="EV243" s="229"/>
      <c r="EW243" s="229"/>
      <c r="EX243" s="229"/>
      <c r="EY243" s="229"/>
      <c r="EZ243" s="229"/>
      <c r="FA243" s="229"/>
      <c r="FB243" s="229"/>
    </row>
    <row r="244" spans="4:158" hidden="1" x14ac:dyDescent="0.25">
      <c r="D244" s="229"/>
      <c r="E244" s="229"/>
      <c r="F244" s="229"/>
      <c r="G244" s="229"/>
      <c r="H244" s="229"/>
      <c r="I244" s="229"/>
      <c r="J244" s="229"/>
      <c r="K244" s="229"/>
      <c r="L244" s="229"/>
      <c r="M244" s="229"/>
      <c r="N244" s="229"/>
      <c r="O244" s="229"/>
      <c r="P244" s="229"/>
      <c r="Q244" s="229"/>
      <c r="R244" s="229"/>
      <c r="S244" s="229"/>
      <c r="T244" s="229"/>
      <c r="U244" s="229"/>
      <c r="V244" s="229"/>
      <c r="W244" s="229"/>
      <c r="X244" s="229"/>
      <c r="Y244" s="229"/>
      <c r="Z244" s="229"/>
      <c r="AA244" s="229"/>
      <c r="AB244" s="229"/>
      <c r="AC244" s="229"/>
      <c r="AD244" s="229"/>
      <c r="AE244" s="229"/>
      <c r="AF244" s="229"/>
      <c r="AG244" s="229"/>
      <c r="AH244" s="229"/>
      <c r="AI244" s="229"/>
      <c r="AJ244" s="229"/>
      <c r="AK244" s="229"/>
      <c r="AL244" s="229"/>
      <c r="AM244" s="229"/>
      <c r="AN244" s="229"/>
      <c r="AO244" s="229"/>
      <c r="AP244" s="229"/>
      <c r="AQ244" s="229"/>
      <c r="AR244" s="229"/>
      <c r="AS244" s="229"/>
      <c r="AT244" s="229"/>
      <c r="AU244" s="229"/>
      <c r="AV244" s="229"/>
      <c r="AW244" s="229"/>
      <c r="AX244" s="229"/>
      <c r="AY244" s="229"/>
      <c r="AZ244" s="229"/>
      <c r="BA244" s="229"/>
      <c r="BB244" s="229"/>
      <c r="BC244" s="229"/>
      <c r="BD244" s="229"/>
      <c r="BE244" s="229"/>
      <c r="BF244" s="229"/>
      <c r="BG244" s="229"/>
      <c r="BH244" s="229"/>
      <c r="BI244" s="229"/>
      <c r="BJ244" s="229"/>
      <c r="BK244" s="229"/>
      <c r="BL244" s="229"/>
      <c r="BM244" s="229"/>
      <c r="BN244" s="229"/>
      <c r="BO244" s="229"/>
      <c r="BP244" s="229"/>
      <c r="BQ244" s="229"/>
      <c r="BR244" s="229"/>
      <c r="BS244" s="229"/>
      <c r="BT244" s="229"/>
      <c r="BU244" s="229"/>
      <c r="BV244" s="229"/>
      <c r="BW244" s="229"/>
      <c r="BX244" s="229"/>
      <c r="BY244" s="229"/>
      <c r="BZ244" s="229"/>
      <c r="CA244" s="229"/>
      <c r="CB244" s="229"/>
      <c r="CC244" s="229"/>
      <c r="CD244" s="229"/>
      <c r="CE244" s="229"/>
      <c r="CF244" s="229"/>
      <c r="CG244" s="229"/>
      <c r="CH244" s="229"/>
      <c r="CI244" s="229"/>
      <c r="CJ244" s="229"/>
      <c r="CK244" s="229"/>
      <c r="CL244" s="229"/>
      <c r="CM244" s="229"/>
      <c r="CN244" s="229"/>
      <c r="CO244" s="229"/>
      <c r="CP244" s="229"/>
      <c r="CQ244" s="229"/>
      <c r="CR244" s="229"/>
      <c r="CS244" s="229"/>
      <c r="CT244" s="229"/>
      <c r="CU244" s="229"/>
      <c r="CV244" s="229"/>
      <c r="CW244" s="229"/>
      <c r="CX244" s="229"/>
      <c r="CY244" s="229"/>
      <c r="CZ244" s="229"/>
      <c r="DA244" s="229"/>
      <c r="DB244" s="229"/>
      <c r="DC244" s="229"/>
      <c r="DD244" s="229"/>
      <c r="DE244" s="229"/>
      <c r="DF244" s="229"/>
      <c r="DG244" s="229"/>
      <c r="DH244" s="229"/>
      <c r="DI244" s="229"/>
      <c r="DJ244" s="229"/>
      <c r="DK244" s="229"/>
      <c r="DL244" s="229"/>
      <c r="DM244" s="229"/>
      <c r="DN244" s="229"/>
      <c r="DO244" s="229"/>
      <c r="DP244" s="229"/>
      <c r="DQ244" s="229"/>
      <c r="DR244" s="229"/>
      <c r="DS244" s="229"/>
      <c r="DT244" s="229"/>
      <c r="DU244" s="229"/>
      <c r="DV244" s="229"/>
      <c r="DW244" s="229"/>
      <c r="DX244" s="229"/>
      <c r="DY244" s="229"/>
      <c r="DZ244" s="229"/>
      <c r="EA244" s="229"/>
      <c r="EB244" s="229"/>
      <c r="EC244" s="229"/>
      <c r="ED244" s="229"/>
      <c r="EE244" s="229"/>
      <c r="EF244" s="229"/>
      <c r="EG244" s="229"/>
      <c r="EH244" s="229"/>
      <c r="EI244" s="229"/>
      <c r="EJ244" s="229"/>
      <c r="EK244" s="229"/>
      <c r="EL244" s="229"/>
      <c r="EM244" s="229"/>
      <c r="EN244" s="229"/>
      <c r="EO244" s="229"/>
      <c r="EP244" s="229"/>
      <c r="EQ244" s="229"/>
      <c r="ER244" s="229"/>
      <c r="ES244" s="229"/>
      <c r="ET244" s="229"/>
      <c r="EU244" s="229"/>
      <c r="EV244" s="229"/>
      <c r="EW244" s="229"/>
      <c r="EX244" s="229"/>
      <c r="EY244" s="229"/>
      <c r="EZ244" s="229"/>
      <c r="FA244" s="229"/>
      <c r="FB244" s="229"/>
    </row>
    <row r="245" spans="4:158" hidden="1" x14ac:dyDescent="0.25">
      <c r="D245" s="229"/>
      <c r="E245" s="229"/>
      <c r="F245" s="229"/>
      <c r="G245" s="229"/>
      <c r="H245" s="229"/>
      <c r="I245" s="229"/>
      <c r="J245" s="229"/>
      <c r="K245" s="229"/>
      <c r="L245" s="229"/>
      <c r="M245" s="229"/>
      <c r="N245" s="229"/>
      <c r="O245" s="229"/>
      <c r="P245" s="229"/>
      <c r="Q245" s="229"/>
      <c r="R245" s="229"/>
      <c r="S245" s="229"/>
      <c r="T245" s="229"/>
      <c r="U245" s="229"/>
      <c r="V245" s="229"/>
      <c r="W245" s="229"/>
      <c r="X245" s="229"/>
      <c r="Y245" s="229"/>
      <c r="Z245" s="229"/>
      <c r="AA245" s="229"/>
      <c r="AB245" s="229"/>
      <c r="AC245" s="229"/>
      <c r="AD245" s="229"/>
      <c r="AE245" s="229"/>
      <c r="AF245" s="229"/>
      <c r="AG245" s="229"/>
      <c r="AH245" s="229"/>
      <c r="AI245" s="229"/>
      <c r="AJ245" s="229"/>
      <c r="AK245" s="229"/>
      <c r="AL245" s="229"/>
      <c r="AM245" s="229"/>
      <c r="AN245" s="229"/>
      <c r="AO245" s="229"/>
      <c r="AP245" s="229"/>
      <c r="AQ245" s="229"/>
      <c r="AR245" s="229"/>
      <c r="AS245" s="229"/>
      <c r="AT245" s="229"/>
      <c r="AU245" s="229"/>
      <c r="AV245" s="229"/>
      <c r="AW245" s="229"/>
      <c r="AX245" s="229"/>
      <c r="AY245" s="229"/>
      <c r="AZ245" s="229"/>
      <c r="BA245" s="229"/>
      <c r="BB245" s="229"/>
      <c r="BC245" s="229"/>
      <c r="BD245" s="229"/>
      <c r="BE245" s="229"/>
      <c r="BF245" s="229"/>
      <c r="BG245" s="229"/>
      <c r="BH245" s="229"/>
      <c r="BI245" s="229"/>
      <c r="BJ245" s="229"/>
      <c r="BK245" s="229"/>
      <c r="BL245" s="229"/>
      <c r="BM245" s="229"/>
      <c r="BN245" s="229"/>
      <c r="BO245" s="229"/>
      <c r="BP245" s="229"/>
      <c r="BQ245" s="229"/>
      <c r="BR245" s="229"/>
      <c r="BS245" s="229"/>
      <c r="BT245" s="229"/>
      <c r="BU245" s="229"/>
      <c r="BV245" s="229"/>
      <c r="BW245" s="229"/>
      <c r="BX245" s="229"/>
      <c r="BY245" s="229"/>
      <c r="BZ245" s="229"/>
      <c r="CA245" s="229"/>
      <c r="CB245" s="229"/>
      <c r="CC245" s="229"/>
      <c r="CD245" s="229"/>
      <c r="CE245" s="229"/>
      <c r="CF245" s="229"/>
      <c r="CG245" s="229"/>
      <c r="CH245" s="229"/>
      <c r="CI245" s="229"/>
      <c r="CJ245" s="229"/>
      <c r="CK245" s="229"/>
      <c r="CL245" s="229"/>
      <c r="CM245" s="229"/>
      <c r="CN245" s="229"/>
      <c r="CO245" s="229"/>
      <c r="CP245" s="229"/>
      <c r="CQ245" s="229"/>
      <c r="CR245" s="229"/>
      <c r="CS245" s="229"/>
      <c r="CT245" s="229"/>
      <c r="CU245" s="229"/>
      <c r="CV245" s="229"/>
      <c r="CW245" s="229"/>
      <c r="CX245" s="229"/>
      <c r="CY245" s="229"/>
      <c r="CZ245" s="229"/>
      <c r="DA245" s="229"/>
      <c r="DB245" s="229"/>
      <c r="DC245" s="229"/>
      <c r="DD245" s="229"/>
      <c r="DE245" s="229"/>
      <c r="DF245" s="229"/>
      <c r="DG245" s="229"/>
      <c r="DH245" s="229"/>
      <c r="DI245" s="229"/>
      <c r="DJ245" s="229"/>
      <c r="DK245" s="229"/>
      <c r="DL245" s="229"/>
      <c r="DM245" s="229"/>
      <c r="DN245" s="229"/>
      <c r="DO245" s="229"/>
      <c r="DP245" s="229"/>
      <c r="DQ245" s="229"/>
      <c r="DR245" s="229"/>
      <c r="DS245" s="229"/>
      <c r="DT245" s="229"/>
      <c r="DU245" s="229"/>
      <c r="DV245" s="229"/>
      <c r="DW245" s="229"/>
      <c r="DX245" s="229"/>
      <c r="DY245" s="229"/>
      <c r="DZ245" s="229"/>
      <c r="EA245" s="229"/>
      <c r="EB245" s="229"/>
      <c r="EC245" s="229"/>
      <c r="ED245" s="229"/>
      <c r="EE245" s="229"/>
      <c r="EF245" s="229"/>
      <c r="EG245" s="229"/>
      <c r="EH245" s="229"/>
      <c r="EI245" s="229"/>
      <c r="EJ245" s="229"/>
      <c r="EK245" s="229"/>
      <c r="EL245" s="229"/>
      <c r="EM245" s="229"/>
      <c r="EN245" s="229"/>
      <c r="EO245" s="229"/>
      <c r="EP245" s="229"/>
      <c r="EQ245" s="229"/>
      <c r="ER245" s="229"/>
      <c r="ES245" s="229"/>
      <c r="ET245" s="229"/>
      <c r="EU245" s="229"/>
      <c r="EV245" s="229"/>
      <c r="EW245" s="229"/>
      <c r="EX245" s="229"/>
      <c r="EY245" s="229"/>
      <c r="EZ245" s="229"/>
      <c r="FA245" s="229"/>
      <c r="FB245" s="229"/>
    </row>
    <row r="246" spans="4:158" hidden="1" x14ac:dyDescent="0.25">
      <c r="D246" s="229"/>
      <c r="E246" s="229"/>
      <c r="F246" s="229"/>
      <c r="G246" s="229"/>
      <c r="H246" s="229"/>
      <c r="I246" s="229"/>
      <c r="J246" s="229"/>
      <c r="K246" s="229"/>
      <c r="L246" s="229"/>
      <c r="M246" s="229"/>
      <c r="N246" s="229"/>
      <c r="O246" s="229"/>
      <c r="P246" s="229"/>
      <c r="Q246" s="229"/>
      <c r="R246" s="229"/>
      <c r="S246" s="229"/>
      <c r="T246" s="229"/>
      <c r="U246" s="229"/>
      <c r="V246" s="229"/>
      <c r="W246" s="229"/>
      <c r="X246" s="229"/>
      <c r="Y246" s="229"/>
      <c r="Z246" s="229"/>
      <c r="AA246" s="229"/>
      <c r="AB246" s="229"/>
      <c r="AC246" s="229"/>
      <c r="AD246" s="229"/>
      <c r="AE246" s="229"/>
      <c r="AF246" s="229"/>
      <c r="AG246" s="229"/>
      <c r="AH246" s="229"/>
      <c r="AI246" s="229"/>
      <c r="AJ246" s="229"/>
      <c r="AK246" s="229"/>
      <c r="AL246" s="229"/>
      <c r="AM246" s="229"/>
      <c r="AN246" s="229"/>
      <c r="AO246" s="229"/>
      <c r="AP246" s="229"/>
      <c r="AQ246" s="229"/>
      <c r="AR246" s="229"/>
      <c r="AS246" s="229"/>
      <c r="AT246" s="229"/>
      <c r="AU246" s="229"/>
      <c r="AV246" s="229"/>
      <c r="AW246" s="229"/>
      <c r="AX246" s="229"/>
      <c r="AY246" s="229"/>
      <c r="AZ246" s="229"/>
      <c r="BA246" s="229"/>
      <c r="BB246" s="229"/>
      <c r="BC246" s="229"/>
      <c r="BD246" s="229"/>
      <c r="BE246" s="229"/>
      <c r="BF246" s="229"/>
      <c r="BG246" s="229"/>
      <c r="BH246" s="229"/>
      <c r="BI246" s="229"/>
      <c r="BJ246" s="229"/>
      <c r="BK246" s="229"/>
      <c r="BL246" s="229"/>
      <c r="BM246" s="229"/>
      <c r="BN246" s="229"/>
      <c r="BO246" s="229"/>
      <c r="BP246" s="229"/>
      <c r="BQ246" s="229"/>
      <c r="BR246" s="229"/>
      <c r="BS246" s="229"/>
      <c r="BT246" s="229"/>
      <c r="BU246" s="229"/>
      <c r="BV246" s="229"/>
      <c r="BW246" s="229"/>
      <c r="BX246" s="229"/>
      <c r="BY246" s="229"/>
      <c r="BZ246" s="229"/>
      <c r="CA246" s="229"/>
      <c r="CB246" s="229"/>
      <c r="CC246" s="229"/>
      <c r="CD246" s="229"/>
      <c r="CE246" s="229"/>
      <c r="CF246" s="229"/>
      <c r="CG246" s="229"/>
      <c r="CH246" s="229"/>
      <c r="CI246" s="229"/>
      <c r="CJ246" s="229"/>
      <c r="CK246" s="229"/>
      <c r="CL246" s="229"/>
      <c r="CM246" s="229"/>
      <c r="CN246" s="229"/>
      <c r="CO246" s="229"/>
      <c r="CP246" s="229"/>
      <c r="CQ246" s="229"/>
      <c r="CR246" s="229"/>
      <c r="CS246" s="229"/>
      <c r="CT246" s="229"/>
      <c r="CU246" s="229"/>
      <c r="CV246" s="229"/>
      <c r="CW246" s="229"/>
      <c r="CX246" s="229"/>
      <c r="CY246" s="229"/>
      <c r="CZ246" s="229"/>
      <c r="DA246" s="229"/>
      <c r="DB246" s="229"/>
      <c r="DC246" s="229"/>
      <c r="DD246" s="229"/>
      <c r="DE246" s="229"/>
      <c r="DF246" s="229"/>
      <c r="DG246" s="229"/>
      <c r="DH246" s="229"/>
      <c r="DI246" s="229"/>
      <c r="DJ246" s="229"/>
      <c r="DK246" s="229"/>
      <c r="DL246" s="229"/>
      <c r="DM246" s="229"/>
      <c r="DN246" s="229"/>
      <c r="DO246" s="229"/>
      <c r="DP246" s="229"/>
      <c r="DQ246" s="229"/>
      <c r="DR246" s="229"/>
      <c r="DS246" s="229"/>
      <c r="DT246" s="229"/>
      <c r="DU246" s="229"/>
      <c r="DV246" s="229"/>
      <c r="DW246" s="229"/>
      <c r="DX246" s="229"/>
      <c r="DY246" s="229"/>
      <c r="DZ246" s="229"/>
      <c r="EA246" s="229"/>
      <c r="EB246" s="229"/>
      <c r="EC246" s="229"/>
      <c r="ED246" s="229"/>
      <c r="EE246" s="229"/>
      <c r="EF246" s="229"/>
      <c r="EG246" s="229"/>
      <c r="EH246" s="229"/>
      <c r="EI246" s="229"/>
      <c r="EJ246" s="229"/>
      <c r="EK246" s="229"/>
      <c r="EL246" s="229"/>
      <c r="EM246" s="229"/>
      <c r="EN246" s="229"/>
      <c r="EO246" s="229"/>
      <c r="EP246" s="229"/>
      <c r="EQ246" s="229"/>
      <c r="ER246" s="229"/>
      <c r="ES246" s="229"/>
      <c r="ET246" s="229"/>
      <c r="EU246" s="229"/>
      <c r="EV246" s="229"/>
      <c r="EW246" s="229"/>
      <c r="EX246" s="229"/>
      <c r="EY246" s="229"/>
      <c r="EZ246" s="229"/>
      <c r="FA246" s="229"/>
      <c r="FB246" s="229"/>
    </row>
    <row r="247" spans="4:158" hidden="1" x14ac:dyDescent="0.25">
      <c r="D247" s="229"/>
      <c r="E247" s="229"/>
      <c r="F247" s="229"/>
      <c r="G247" s="229"/>
      <c r="H247" s="229"/>
      <c r="I247" s="229"/>
      <c r="J247" s="229"/>
      <c r="K247" s="229"/>
      <c r="L247" s="229"/>
      <c r="M247" s="229"/>
      <c r="N247" s="229"/>
      <c r="O247" s="229"/>
      <c r="P247" s="229"/>
      <c r="Q247" s="229"/>
      <c r="R247" s="229"/>
      <c r="S247" s="229"/>
      <c r="T247" s="229"/>
      <c r="U247" s="229"/>
      <c r="V247" s="229"/>
      <c r="W247" s="229"/>
      <c r="X247" s="229"/>
      <c r="Y247" s="229"/>
      <c r="Z247" s="229"/>
      <c r="AA247" s="229"/>
      <c r="AB247" s="229"/>
      <c r="AC247" s="229"/>
      <c r="AD247" s="229"/>
      <c r="AE247" s="229"/>
      <c r="AF247" s="229"/>
      <c r="AG247" s="229"/>
      <c r="AH247" s="229"/>
      <c r="AI247" s="229"/>
      <c r="AJ247" s="229"/>
      <c r="AK247" s="229"/>
      <c r="AL247" s="229"/>
      <c r="AM247" s="229"/>
      <c r="AN247" s="229"/>
      <c r="AO247" s="229"/>
      <c r="AP247" s="229"/>
      <c r="AQ247" s="229"/>
      <c r="AR247" s="229"/>
      <c r="AS247" s="229"/>
      <c r="AT247" s="229"/>
      <c r="AU247" s="229"/>
      <c r="AV247" s="229"/>
      <c r="AW247" s="229"/>
      <c r="AX247" s="229"/>
      <c r="AY247" s="229"/>
      <c r="AZ247" s="229"/>
      <c r="BA247" s="229"/>
      <c r="BB247" s="229"/>
      <c r="BC247" s="229"/>
      <c r="BD247" s="229"/>
      <c r="BE247" s="229"/>
      <c r="BF247" s="229"/>
      <c r="BG247" s="229"/>
      <c r="BH247" s="229"/>
      <c r="BI247" s="229"/>
      <c r="BJ247" s="229"/>
      <c r="BK247" s="229"/>
      <c r="BL247" s="229"/>
      <c r="BM247" s="229"/>
      <c r="BN247" s="229"/>
      <c r="BO247" s="229"/>
      <c r="BP247" s="229"/>
      <c r="BQ247" s="229"/>
      <c r="BR247" s="229"/>
      <c r="BS247" s="229"/>
      <c r="BT247" s="229"/>
      <c r="BU247" s="229"/>
      <c r="BV247" s="229"/>
      <c r="BW247" s="229"/>
      <c r="BX247" s="229"/>
      <c r="BY247" s="229"/>
      <c r="BZ247" s="229"/>
      <c r="CA247" s="229"/>
      <c r="CB247" s="229"/>
      <c r="CC247" s="229"/>
      <c r="CD247" s="229"/>
      <c r="CE247" s="229"/>
      <c r="CF247" s="229"/>
      <c r="CG247" s="229"/>
      <c r="CH247" s="229"/>
      <c r="CI247" s="229"/>
      <c r="CJ247" s="229"/>
      <c r="CK247" s="229"/>
      <c r="CL247" s="229"/>
      <c r="CM247" s="229"/>
      <c r="CN247" s="229"/>
      <c r="CO247" s="229"/>
      <c r="CP247" s="229"/>
      <c r="CQ247" s="229"/>
      <c r="CR247" s="229"/>
      <c r="CS247" s="229"/>
      <c r="CT247" s="229"/>
      <c r="CU247" s="229"/>
      <c r="CV247" s="229"/>
      <c r="CW247" s="229"/>
      <c r="CX247" s="229"/>
      <c r="CY247" s="229"/>
      <c r="CZ247" s="229"/>
      <c r="DA247" s="229"/>
      <c r="DB247" s="229"/>
      <c r="DC247" s="229"/>
      <c r="DD247" s="229"/>
      <c r="DE247" s="229"/>
      <c r="DF247" s="229"/>
      <c r="DG247" s="229"/>
      <c r="DH247" s="229"/>
      <c r="DI247" s="229"/>
      <c r="DJ247" s="229"/>
      <c r="DK247" s="229"/>
      <c r="DL247" s="229"/>
      <c r="DM247" s="229"/>
      <c r="DN247" s="229"/>
      <c r="DO247" s="229"/>
      <c r="DP247" s="229"/>
      <c r="DQ247" s="229"/>
      <c r="DR247" s="229"/>
      <c r="DS247" s="229"/>
      <c r="DT247" s="229"/>
      <c r="DU247" s="229"/>
      <c r="DV247" s="229"/>
      <c r="DW247" s="229"/>
      <c r="DX247" s="229"/>
      <c r="DY247" s="229"/>
      <c r="DZ247" s="229"/>
      <c r="EA247" s="229"/>
      <c r="EB247" s="229"/>
      <c r="EC247" s="229"/>
      <c r="ED247" s="229"/>
      <c r="EE247" s="229"/>
      <c r="EF247" s="229"/>
      <c r="EG247" s="229"/>
      <c r="EH247" s="229"/>
      <c r="EI247" s="229"/>
      <c r="EJ247" s="229"/>
      <c r="EK247" s="229"/>
      <c r="EL247" s="229"/>
      <c r="EM247" s="229"/>
      <c r="EN247" s="229"/>
      <c r="EO247" s="229"/>
      <c r="EP247" s="229"/>
      <c r="EQ247" s="229"/>
      <c r="ER247" s="229"/>
      <c r="ES247" s="229"/>
      <c r="ET247" s="229"/>
      <c r="EU247" s="229"/>
      <c r="EV247" s="229"/>
      <c r="EW247" s="229"/>
      <c r="EX247" s="229"/>
      <c r="EY247" s="229"/>
      <c r="EZ247" s="229"/>
      <c r="FA247" s="229"/>
      <c r="FB247" s="229"/>
    </row>
    <row r="248" spans="4:158" hidden="1" x14ac:dyDescent="0.25">
      <c r="D248" s="229"/>
      <c r="E248" s="229"/>
      <c r="F248" s="229"/>
      <c r="G248" s="229"/>
      <c r="H248" s="229"/>
      <c r="I248" s="229"/>
      <c r="J248" s="229"/>
      <c r="K248" s="229"/>
      <c r="L248" s="229"/>
      <c r="M248" s="229"/>
      <c r="N248" s="229"/>
      <c r="O248" s="229"/>
      <c r="P248" s="229"/>
      <c r="Q248" s="229"/>
      <c r="R248" s="229"/>
      <c r="S248" s="229"/>
      <c r="T248" s="229"/>
      <c r="U248" s="229"/>
      <c r="V248" s="229"/>
      <c r="W248" s="229"/>
      <c r="X248" s="229"/>
      <c r="Y248" s="229"/>
      <c r="Z248" s="229"/>
      <c r="AA248" s="229"/>
      <c r="AB248" s="229"/>
      <c r="AC248" s="229"/>
      <c r="AD248" s="229"/>
      <c r="AE248" s="229"/>
      <c r="AF248" s="229"/>
      <c r="AG248" s="229"/>
      <c r="AH248" s="229"/>
      <c r="AI248" s="229"/>
      <c r="AJ248" s="229"/>
      <c r="AK248" s="229"/>
      <c r="AL248" s="229"/>
      <c r="AM248" s="229"/>
      <c r="AN248" s="229"/>
      <c r="AO248" s="229"/>
      <c r="AP248" s="229"/>
      <c r="AQ248" s="229"/>
      <c r="AR248" s="229"/>
      <c r="AS248" s="229"/>
      <c r="AT248" s="229"/>
      <c r="AU248" s="229"/>
      <c r="AV248" s="229"/>
      <c r="AW248" s="229"/>
      <c r="AX248" s="229"/>
      <c r="AY248" s="229"/>
      <c r="AZ248" s="229"/>
      <c r="BA248" s="229"/>
      <c r="BB248" s="229"/>
      <c r="BC248" s="229"/>
      <c r="BD248" s="229"/>
      <c r="BE248" s="229"/>
      <c r="BF248" s="229"/>
      <c r="BG248" s="229"/>
      <c r="BH248" s="229"/>
      <c r="BI248" s="229"/>
      <c r="BJ248" s="229"/>
      <c r="BK248" s="229"/>
      <c r="BL248" s="229"/>
      <c r="BM248" s="229"/>
      <c r="BN248" s="229"/>
      <c r="BO248" s="229"/>
      <c r="BP248" s="229"/>
      <c r="BQ248" s="229"/>
      <c r="BR248" s="229"/>
      <c r="BS248" s="229"/>
      <c r="BT248" s="229"/>
      <c r="BU248" s="229"/>
      <c r="BV248" s="229"/>
      <c r="BW248" s="229"/>
      <c r="BX248" s="229"/>
      <c r="BY248" s="229"/>
      <c r="BZ248" s="229"/>
      <c r="CA248" s="229"/>
      <c r="CB248" s="229"/>
      <c r="CC248" s="229"/>
      <c r="CD248" s="229"/>
      <c r="CE248" s="229"/>
      <c r="CF248" s="229"/>
      <c r="CG248" s="229"/>
      <c r="CH248" s="229"/>
      <c r="CI248" s="229"/>
      <c r="CJ248" s="229"/>
      <c r="CK248" s="229"/>
      <c r="CL248" s="229"/>
      <c r="CM248" s="229"/>
      <c r="CN248" s="229"/>
      <c r="CO248" s="229"/>
      <c r="CP248" s="229"/>
      <c r="CQ248" s="229"/>
      <c r="CR248" s="229"/>
      <c r="CS248" s="229"/>
      <c r="CT248" s="229"/>
      <c r="CU248" s="229"/>
      <c r="CV248" s="229"/>
      <c r="CW248" s="229"/>
      <c r="CX248" s="229"/>
      <c r="CY248" s="229"/>
      <c r="CZ248" s="229"/>
      <c r="DA248" s="229"/>
      <c r="DB248" s="229"/>
      <c r="DC248" s="229"/>
      <c r="DD248" s="229"/>
      <c r="DE248" s="229"/>
      <c r="DF248" s="229"/>
      <c r="DG248" s="229"/>
      <c r="DH248" s="229"/>
      <c r="DI248" s="229"/>
      <c r="DJ248" s="229"/>
      <c r="DK248" s="229"/>
      <c r="DL248" s="229"/>
      <c r="DM248" s="229"/>
      <c r="DN248" s="229"/>
      <c r="DO248" s="229"/>
      <c r="DP248" s="229"/>
      <c r="DQ248" s="229"/>
      <c r="DR248" s="229"/>
      <c r="DS248" s="229"/>
      <c r="DT248" s="229"/>
      <c r="DU248" s="229"/>
      <c r="DV248" s="229"/>
      <c r="DW248" s="229"/>
      <c r="DX248" s="229"/>
      <c r="DY248" s="229"/>
      <c r="DZ248" s="229"/>
      <c r="EA248" s="229"/>
      <c r="EB248" s="229"/>
      <c r="EC248" s="229"/>
      <c r="ED248" s="229"/>
      <c r="EE248" s="229"/>
      <c r="EF248" s="229"/>
      <c r="EG248" s="229"/>
      <c r="EH248" s="229"/>
      <c r="EI248" s="229"/>
      <c r="EJ248" s="229"/>
      <c r="EK248" s="229"/>
      <c r="EL248" s="229"/>
      <c r="EM248" s="229"/>
      <c r="EN248" s="229"/>
      <c r="EO248" s="229"/>
      <c r="EP248" s="229"/>
      <c r="EQ248" s="229"/>
      <c r="ER248" s="229"/>
      <c r="ES248" s="229"/>
      <c r="ET248" s="229"/>
      <c r="EU248" s="229"/>
      <c r="EV248" s="229"/>
      <c r="EW248" s="229"/>
      <c r="EX248" s="229"/>
      <c r="EY248" s="229"/>
      <c r="EZ248" s="229"/>
      <c r="FA248" s="229"/>
      <c r="FB248" s="229"/>
    </row>
    <row r="249" spans="4:158" hidden="1" x14ac:dyDescent="0.25">
      <c r="D249" s="229"/>
      <c r="E249" s="229"/>
      <c r="F249" s="229"/>
      <c r="G249" s="229"/>
      <c r="H249" s="229"/>
      <c r="I249" s="229"/>
      <c r="J249" s="229"/>
      <c r="K249" s="229"/>
      <c r="L249" s="229"/>
      <c r="M249" s="229"/>
      <c r="N249" s="229"/>
      <c r="O249" s="229"/>
      <c r="P249" s="229"/>
      <c r="Q249" s="229"/>
      <c r="R249" s="229"/>
      <c r="S249" s="229"/>
      <c r="T249" s="229"/>
      <c r="U249" s="229"/>
      <c r="V249" s="229"/>
      <c r="W249" s="229"/>
      <c r="X249" s="229"/>
      <c r="Y249" s="229"/>
      <c r="Z249" s="229"/>
      <c r="AA249" s="229"/>
      <c r="AB249" s="229"/>
      <c r="AC249" s="229"/>
      <c r="AD249" s="229"/>
      <c r="AE249" s="229"/>
      <c r="AF249" s="229"/>
      <c r="AG249" s="229"/>
      <c r="AH249" s="229"/>
      <c r="AI249" s="229"/>
      <c r="AJ249" s="229"/>
      <c r="AK249" s="229"/>
      <c r="AL249" s="229"/>
      <c r="AM249" s="229"/>
      <c r="AN249" s="229"/>
      <c r="AO249" s="229"/>
      <c r="AP249" s="229"/>
      <c r="AQ249" s="229"/>
      <c r="AR249" s="229"/>
      <c r="AS249" s="229"/>
      <c r="AT249" s="229"/>
      <c r="AU249" s="229"/>
      <c r="AV249" s="229"/>
      <c r="AW249" s="229"/>
      <c r="AX249" s="229"/>
      <c r="AY249" s="229"/>
      <c r="AZ249" s="229"/>
      <c r="BA249" s="229"/>
      <c r="BB249" s="229"/>
      <c r="BC249" s="229"/>
      <c r="BD249" s="229"/>
      <c r="BE249" s="229"/>
      <c r="BF249" s="229"/>
      <c r="BG249" s="229"/>
      <c r="BH249" s="229"/>
      <c r="BI249" s="229"/>
      <c r="BJ249" s="229"/>
      <c r="BK249" s="229"/>
      <c r="BL249" s="229"/>
      <c r="BM249" s="229"/>
      <c r="BN249" s="229"/>
      <c r="BO249" s="229"/>
      <c r="BP249" s="229"/>
      <c r="BQ249" s="229"/>
      <c r="BR249" s="229"/>
      <c r="BS249" s="229"/>
      <c r="BT249" s="229"/>
      <c r="BU249" s="229"/>
      <c r="BV249" s="229"/>
      <c r="BW249" s="229"/>
      <c r="BX249" s="229"/>
      <c r="BY249" s="229"/>
      <c r="BZ249" s="229"/>
      <c r="CA249" s="229"/>
      <c r="CB249" s="229"/>
      <c r="CC249" s="229"/>
      <c r="CD249" s="229"/>
      <c r="CE249" s="229"/>
      <c r="CF249" s="229"/>
      <c r="CG249" s="229"/>
      <c r="CH249" s="229"/>
      <c r="CI249" s="229"/>
      <c r="CJ249" s="229"/>
      <c r="CK249" s="229"/>
      <c r="CL249" s="229"/>
      <c r="CM249" s="229"/>
      <c r="CN249" s="229"/>
      <c r="CO249" s="229"/>
      <c r="CP249" s="229"/>
      <c r="CQ249" s="229"/>
      <c r="CR249" s="229"/>
      <c r="CS249" s="229"/>
      <c r="CT249" s="229"/>
      <c r="CU249" s="229"/>
      <c r="CV249" s="229"/>
      <c r="CW249" s="229"/>
      <c r="CX249" s="229"/>
      <c r="CY249" s="229"/>
      <c r="CZ249" s="229"/>
      <c r="DA249" s="229"/>
      <c r="DB249" s="229"/>
      <c r="DC249" s="229"/>
      <c r="DD249" s="229"/>
      <c r="DE249" s="229"/>
      <c r="DF249" s="229"/>
      <c r="DG249" s="229"/>
      <c r="DH249" s="229"/>
      <c r="DI249" s="229"/>
      <c r="DJ249" s="229"/>
      <c r="DK249" s="229"/>
      <c r="DL249" s="229"/>
      <c r="DM249" s="229"/>
      <c r="DN249" s="229"/>
      <c r="DO249" s="229"/>
      <c r="DP249" s="229"/>
      <c r="DQ249" s="229"/>
      <c r="DR249" s="229"/>
      <c r="DS249" s="229"/>
      <c r="DT249" s="229"/>
      <c r="DU249" s="229"/>
      <c r="DV249" s="229"/>
      <c r="DW249" s="229"/>
      <c r="DX249" s="229"/>
      <c r="DY249" s="229"/>
      <c r="DZ249" s="229"/>
      <c r="EA249" s="229"/>
      <c r="EB249" s="229"/>
      <c r="EC249" s="229"/>
      <c r="ED249" s="229"/>
      <c r="EE249" s="229"/>
      <c r="EF249" s="229"/>
      <c r="EG249" s="229"/>
      <c r="EH249" s="229"/>
      <c r="EI249" s="229"/>
      <c r="EJ249" s="229"/>
      <c r="EK249" s="229"/>
      <c r="EL249" s="229"/>
      <c r="EM249" s="229"/>
      <c r="EN249" s="229"/>
      <c r="EO249" s="229"/>
      <c r="EP249" s="229"/>
      <c r="EQ249" s="229"/>
      <c r="ER249" s="229"/>
      <c r="ES249" s="229"/>
      <c r="ET249" s="229"/>
      <c r="EU249" s="229"/>
      <c r="EV249" s="229"/>
      <c r="EW249" s="229"/>
      <c r="EX249" s="229"/>
      <c r="EY249" s="229"/>
      <c r="EZ249" s="229"/>
      <c r="FA249" s="229"/>
      <c r="FB249" s="229"/>
    </row>
    <row r="250" spans="4:158" hidden="1" x14ac:dyDescent="0.25">
      <c r="D250" s="229"/>
      <c r="E250" s="229"/>
      <c r="F250" s="229"/>
      <c r="G250" s="229"/>
      <c r="H250" s="229"/>
      <c r="I250" s="229"/>
      <c r="J250" s="229"/>
      <c r="K250" s="229"/>
      <c r="L250" s="229"/>
      <c r="M250" s="229"/>
      <c r="N250" s="229"/>
      <c r="O250" s="229"/>
      <c r="P250" s="229"/>
      <c r="Q250" s="229"/>
      <c r="R250" s="229"/>
      <c r="S250" s="229"/>
      <c r="T250" s="229"/>
      <c r="U250" s="229"/>
      <c r="V250" s="229"/>
      <c r="W250" s="229"/>
      <c r="X250" s="229"/>
      <c r="Y250" s="229"/>
      <c r="Z250" s="229"/>
      <c r="AA250" s="229"/>
      <c r="AB250" s="229"/>
      <c r="AC250" s="229"/>
      <c r="AD250" s="229"/>
      <c r="AE250" s="229"/>
      <c r="AF250" s="229"/>
      <c r="AG250" s="229"/>
      <c r="AH250" s="229"/>
      <c r="AI250" s="229"/>
      <c r="AJ250" s="229"/>
      <c r="AK250" s="229"/>
      <c r="AL250" s="229"/>
      <c r="AM250" s="229"/>
      <c r="AN250" s="229"/>
      <c r="AO250" s="229"/>
      <c r="AP250" s="229"/>
      <c r="AQ250" s="229"/>
      <c r="AR250" s="229"/>
      <c r="AS250" s="229"/>
      <c r="AT250" s="229"/>
      <c r="AU250" s="229"/>
      <c r="AV250" s="229"/>
      <c r="AW250" s="229"/>
      <c r="AX250" s="229"/>
      <c r="AY250" s="229"/>
      <c r="AZ250" s="229"/>
      <c r="BA250" s="229"/>
      <c r="BB250" s="229"/>
      <c r="BC250" s="229"/>
      <c r="BD250" s="229"/>
      <c r="BE250" s="229"/>
      <c r="BF250" s="229"/>
      <c r="BG250" s="229"/>
      <c r="BH250" s="229"/>
      <c r="BI250" s="229"/>
      <c r="BJ250" s="229"/>
      <c r="BK250" s="229"/>
      <c r="BL250" s="229"/>
      <c r="BM250" s="229"/>
      <c r="BN250" s="229"/>
      <c r="BO250" s="229"/>
      <c r="BP250" s="229"/>
      <c r="BQ250" s="229"/>
      <c r="BR250" s="229"/>
      <c r="BS250" s="229"/>
      <c r="BT250" s="229"/>
      <c r="BU250" s="229"/>
      <c r="BV250" s="229"/>
      <c r="BW250" s="229"/>
      <c r="BX250" s="229"/>
      <c r="BY250" s="229"/>
      <c r="BZ250" s="229"/>
      <c r="CA250" s="229"/>
      <c r="CB250" s="229"/>
      <c r="CC250" s="229"/>
      <c r="CD250" s="229"/>
      <c r="CE250" s="229"/>
      <c r="CF250" s="229"/>
      <c r="CG250" s="229"/>
      <c r="CH250" s="229"/>
      <c r="CI250" s="229"/>
      <c r="CJ250" s="229"/>
      <c r="CK250" s="229"/>
      <c r="CL250" s="229"/>
      <c r="CM250" s="229"/>
      <c r="CN250" s="229"/>
      <c r="CO250" s="229"/>
      <c r="CP250" s="229"/>
      <c r="CQ250" s="229"/>
      <c r="CR250" s="229"/>
      <c r="CS250" s="229"/>
      <c r="CT250" s="229"/>
      <c r="CU250" s="229"/>
      <c r="CV250" s="229"/>
      <c r="CW250" s="229"/>
      <c r="CX250" s="229"/>
      <c r="CY250" s="229"/>
      <c r="CZ250" s="229"/>
      <c r="DA250" s="229"/>
      <c r="DB250" s="229"/>
      <c r="DC250" s="229"/>
      <c r="DD250" s="229"/>
      <c r="DE250" s="229"/>
      <c r="DF250" s="229"/>
      <c r="DG250" s="229"/>
      <c r="DH250" s="229"/>
      <c r="DI250" s="229"/>
      <c r="DJ250" s="229"/>
      <c r="DK250" s="229"/>
      <c r="DL250" s="229"/>
      <c r="DM250" s="229"/>
      <c r="DN250" s="229"/>
      <c r="DO250" s="229"/>
      <c r="DP250" s="229"/>
      <c r="DQ250" s="229"/>
      <c r="DR250" s="229"/>
      <c r="DS250" s="229"/>
      <c r="DT250" s="229"/>
      <c r="DU250" s="229"/>
      <c r="DV250" s="229"/>
      <c r="DW250" s="229"/>
      <c r="DX250" s="229"/>
      <c r="DY250" s="229"/>
      <c r="DZ250" s="229"/>
      <c r="EA250" s="229"/>
      <c r="EB250" s="229"/>
      <c r="EC250" s="229"/>
      <c r="ED250" s="229"/>
      <c r="EE250" s="229"/>
      <c r="EF250" s="229"/>
      <c r="EG250" s="229"/>
      <c r="EH250" s="229"/>
      <c r="EI250" s="229"/>
      <c r="EJ250" s="229"/>
      <c r="EK250" s="229"/>
      <c r="EL250" s="229"/>
      <c r="EM250" s="229"/>
      <c r="EN250" s="229"/>
      <c r="EO250" s="229"/>
      <c r="EP250" s="229"/>
      <c r="EQ250" s="229"/>
      <c r="ER250" s="229"/>
      <c r="ES250" s="229"/>
      <c r="ET250" s="229"/>
      <c r="EU250" s="229"/>
      <c r="EV250" s="229"/>
      <c r="EW250" s="229"/>
      <c r="EX250" s="229"/>
      <c r="EY250" s="229"/>
      <c r="EZ250" s="229"/>
      <c r="FA250" s="229"/>
      <c r="FB250" s="229"/>
    </row>
    <row r="251" spans="4:158" hidden="1" x14ac:dyDescent="0.25">
      <c r="D251" s="229"/>
      <c r="E251" s="229"/>
      <c r="F251" s="229"/>
      <c r="G251" s="229"/>
      <c r="H251" s="229"/>
      <c r="I251" s="229"/>
      <c r="J251" s="229"/>
      <c r="K251" s="229"/>
      <c r="L251" s="229"/>
      <c r="M251" s="229"/>
      <c r="N251" s="229"/>
      <c r="O251" s="229"/>
      <c r="P251" s="229"/>
      <c r="Q251" s="229"/>
      <c r="R251" s="229"/>
      <c r="S251" s="229"/>
      <c r="T251" s="229"/>
      <c r="U251" s="229"/>
      <c r="V251" s="229"/>
      <c r="W251" s="229"/>
      <c r="X251" s="229"/>
      <c r="Y251" s="229"/>
      <c r="Z251" s="229"/>
      <c r="AA251" s="229"/>
      <c r="AB251" s="229"/>
      <c r="AC251" s="229"/>
      <c r="AD251" s="229"/>
      <c r="AE251" s="229"/>
      <c r="AF251" s="229"/>
      <c r="AG251" s="229"/>
      <c r="AH251" s="229"/>
      <c r="AI251" s="229"/>
      <c r="AJ251" s="229"/>
      <c r="AK251" s="229"/>
      <c r="AL251" s="229"/>
      <c r="AM251" s="229"/>
      <c r="AN251" s="229"/>
      <c r="AO251" s="229"/>
      <c r="AP251" s="229"/>
      <c r="AQ251" s="229"/>
      <c r="AR251" s="229"/>
      <c r="AS251" s="229"/>
      <c r="AT251" s="229"/>
      <c r="AU251" s="229"/>
      <c r="AV251" s="229"/>
      <c r="AW251" s="229"/>
      <c r="AX251" s="229"/>
      <c r="AY251" s="229"/>
      <c r="AZ251" s="229"/>
      <c r="BA251" s="229"/>
      <c r="BB251" s="229"/>
      <c r="BC251" s="229"/>
      <c r="BD251" s="229"/>
      <c r="BE251" s="229"/>
      <c r="BF251" s="229"/>
      <c r="BG251" s="229"/>
      <c r="BH251" s="229"/>
      <c r="BI251" s="229"/>
      <c r="BJ251" s="229"/>
      <c r="BK251" s="229"/>
      <c r="BL251" s="229"/>
      <c r="BM251" s="229"/>
      <c r="BN251" s="229"/>
      <c r="BO251" s="229"/>
      <c r="BP251" s="229"/>
      <c r="BQ251" s="229"/>
      <c r="BR251" s="229"/>
      <c r="BS251" s="229"/>
      <c r="BT251" s="229"/>
      <c r="BU251" s="229"/>
      <c r="BV251" s="229"/>
      <c r="BW251" s="229"/>
      <c r="BX251" s="229"/>
      <c r="BY251" s="229"/>
      <c r="BZ251" s="229"/>
      <c r="CA251" s="229"/>
      <c r="CB251" s="229"/>
      <c r="CC251" s="229"/>
      <c r="CD251" s="229"/>
      <c r="CE251" s="229"/>
      <c r="CF251" s="229"/>
      <c r="CG251" s="229"/>
      <c r="CH251" s="229"/>
      <c r="CI251" s="229"/>
      <c r="CJ251" s="229"/>
      <c r="CK251" s="229"/>
      <c r="CL251" s="229"/>
      <c r="CM251" s="229"/>
      <c r="CN251" s="229"/>
      <c r="CO251" s="229"/>
      <c r="CP251" s="229"/>
      <c r="CQ251" s="229"/>
      <c r="CR251" s="229"/>
      <c r="CS251" s="229"/>
      <c r="CT251" s="229"/>
      <c r="CU251" s="229"/>
      <c r="CV251" s="229"/>
      <c r="CW251" s="229"/>
      <c r="CX251" s="229"/>
      <c r="CY251" s="229"/>
      <c r="CZ251" s="229"/>
      <c r="DA251" s="229"/>
      <c r="DB251" s="229"/>
      <c r="DC251" s="229"/>
      <c r="DD251" s="229"/>
      <c r="DE251" s="229"/>
      <c r="DF251" s="229"/>
      <c r="DG251" s="229"/>
      <c r="DH251" s="229"/>
      <c r="DI251" s="229"/>
      <c r="DJ251" s="229"/>
      <c r="DK251" s="229"/>
      <c r="DL251" s="229"/>
      <c r="DM251" s="229"/>
      <c r="DN251" s="229"/>
      <c r="DO251" s="229"/>
      <c r="DP251" s="229"/>
      <c r="DQ251" s="229"/>
      <c r="DR251" s="229"/>
      <c r="DS251" s="229"/>
      <c r="DT251" s="229"/>
      <c r="DU251" s="229"/>
      <c r="DV251" s="229"/>
      <c r="DW251" s="229"/>
      <c r="DX251" s="229"/>
      <c r="DY251" s="229"/>
      <c r="DZ251" s="229"/>
      <c r="EA251" s="229"/>
      <c r="EB251" s="229"/>
      <c r="EC251" s="229"/>
      <c r="ED251" s="229"/>
      <c r="EE251" s="229"/>
      <c r="EF251" s="229"/>
      <c r="EG251" s="229"/>
      <c r="EH251" s="229"/>
      <c r="EI251" s="229"/>
      <c r="EJ251" s="229"/>
      <c r="EK251" s="229"/>
      <c r="EL251" s="229"/>
      <c r="EM251" s="229"/>
      <c r="EN251" s="229"/>
      <c r="EO251" s="229"/>
      <c r="EP251" s="229"/>
      <c r="EQ251" s="229"/>
      <c r="ER251" s="229"/>
      <c r="ES251" s="229"/>
      <c r="ET251" s="229"/>
      <c r="EU251" s="229"/>
      <c r="EV251" s="229"/>
      <c r="EW251" s="229"/>
      <c r="EX251" s="229"/>
      <c r="EY251" s="229"/>
      <c r="EZ251" s="229"/>
      <c r="FA251" s="229"/>
      <c r="FB251" s="229"/>
    </row>
    <row r="252" spans="4:158" hidden="1" x14ac:dyDescent="0.25">
      <c r="D252" s="229"/>
      <c r="E252" s="229"/>
      <c r="F252" s="229"/>
      <c r="G252" s="229"/>
      <c r="H252" s="229"/>
      <c r="I252" s="229"/>
      <c r="J252" s="229"/>
      <c r="K252" s="229"/>
      <c r="L252" s="229"/>
      <c r="M252" s="229"/>
      <c r="N252" s="229"/>
      <c r="O252" s="229"/>
      <c r="P252" s="229"/>
      <c r="Q252" s="229"/>
      <c r="R252" s="229"/>
      <c r="S252" s="229"/>
      <c r="T252" s="229"/>
      <c r="U252" s="229"/>
      <c r="V252" s="229"/>
      <c r="W252" s="229"/>
      <c r="X252" s="229"/>
      <c r="Y252" s="229"/>
      <c r="Z252" s="229"/>
      <c r="AA252" s="229"/>
      <c r="AB252" s="229"/>
      <c r="AC252" s="229"/>
      <c r="AD252" s="229"/>
      <c r="AE252" s="229"/>
      <c r="AF252" s="229"/>
      <c r="AG252" s="229"/>
      <c r="AH252" s="229"/>
      <c r="AI252" s="229"/>
      <c r="AJ252" s="229"/>
      <c r="AK252" s="229"/>
      <c r="AL252" s="229"/>
      <c r="AM252" s="229"/>
      <c r="AN252" s="229"/>
      <c r="AO252" s="229"/>
      <c r="AP252" s="229"/>
      <c r="AQ252" s="229"/>
      <c r="AR252" s="229"/>
      <c r="AS252" s="229"/>
      <c r="AT252" s="229"/>
      <c r="AU252" s="229"/>
      <c r="AV252" s="229"/>
      <c r="AW252" s="229"/>
      <c r="AX252" s="229"/>
      <c r="AY252" s="229"/>
      <c r="AZ252" s="229"/>
      <c r="BA252" s="229"/>
      <c r="BB252" s="229"/>
      <c r="BC252" s="229"/>
      <c r="BD252" s="229"/>
      <c r="BE252" s="229"/>
      <c r="BF252" s="229"/>
      <c r="BG252" s="229"/>
      <c r="BH252" s="229"/>
      <c r="BI252" s="229"/>
      <c r="BJ252" s="229"/>
      <c r="BK252" s="229"/>
      <c r="BL252" s="229"/>
      <c r="BM252" s="229"/>
      <c r="BN252" s="229"/>
      <c r="BO252" s="229"/>
      <c r="BP252" s="229"/>
      <c r="BQ252" s="229"/>
      <c r="BR252" s="229"/>
      <c r="BS252" s="229"/>
      <c r="BT252" s="229"/>
      <c r="BU252" s="229"/>
      <c r="BV252" s="229"/>
      <c r="BW252" s="229"/>
      <c r="BX252" s="229"/>
      <c r="BY252" s="229"/>
      <c r="BZ252" s="229"/>
      <c r="CA252" s="229"/>
      <c r="CB252" s="229"/>
      <c r="CC252" s="229"/>
      <c r="CD252" s="229"/>
      <c r="CE252" s="229"/>
      <c r="CF252" s="229"/>
      <c r="CG252" s="229"/>
      <c r="CH252" s="229"/>
      <c r="CI252" s="229"/>
      <c r="CJ252" s="229"/>
      <c r="CK252" s="229"/>
      <c r="CL252" s="229"/>
      <c r="CM252" s="229"/>
      <c r="CN252" s="229"/>
      <c r="CO252" s="229"/>
      <c r="CP252" s="229"/>
      <c r="CQ252" s="229"/>
      <c r="CR252" s="229"/>
      <c r="CS252" s="229"/>
      <c r="CT252" s="229"/>
      <c r="CU252" s="229"/>
      <c r="CV252" s="229"/>
      <c r="CW252" s="229"/>
      <c r="CX252" s="229"/>
      <c r="CY252" s="229"/>
      <c r="CZ252" s="229"/>
      <c r="DA252" s="229"/>
      <c r="DB252" s="229"/>
      <c r="DC252" s="229"/>
      <c r="DD252" s="229"/>
      <c r="DE252" s="229"/>
      <c r="DF252" s="229"/>
      <c r="DG252" s="229"/>
      <c r="DH252" s="229"/>
      <c r="DI252" s="229"/>
      <c r="DJ252" s="229"/>
      <c r="DK252" s="229"/>
      <c r="DL252" s="229"/>
      <c r="DM252" s="229"/>
      <c r="DN252" s="229"/>
      <c r="DO252" s="229"/>
      <c r="DP252" s="229"/>
      <c r="DQ252" s="229"/>
      <c r="DR252" s="229"/>
      <c r="DS252" s="229"/>
      <c r="DT252" s="229"/>
      <c r="DU252" s="229"/>
      <c r="DV252" s="229"/>
      <c r="DW252" s="229"/>
      <c r="DX252" s="229"/>
      <c r="DY252" s="229"/>
      <c r="DZ252" s="229"/>
      <c r="EA252" s="229"/>
      <c r="EB252" s="229"/>
      <c r="EC252" s="229"/>
      <c r="ED252" s="229"/>
      <c r="EE252" s="229"/>
      <c r="EF252" s="229"/>
      <c r="EG252" s="229"/>
      <c r="EH252" s="229"/>
      <c r="EI252" s="229"/>
      <c r="EJ252" s="229"/>
      <c r="EK252" s="229"/>
      <c r="EL252" s="229"/>
      <c r="EM252" s="229"/>
      <c r="EN252" s="229"/>
      <c r="EO252" s="229"/>
      <c r="EP252" s="229"/>
      <c r="EQ252" s="229"/>
      <c r="ER252" s="229"/>
      <c r="ES252" s="229"/>
      <c r="ET252" s="229"/>
      <c r="EU252" s="229"/>
      <c r="EV252" s="229"/>
      <c r="EW252" s="229"/>
      <c r="EX252" s="229"/>
      <c r="EY252" s="229"/>
      <c r="EZ252" s="229"/>
      <c r="FA252" s="229"/>
      <c r="FB252" s="229"/>
    </row>
    <row r="253" spans="4:158" hidden="1" x14ac:dyDescent="0.25">
      <c r="D253" s="229"/>
      <c r="E253" s="229"/>
      <c r="F253" s="229"/>
      <c r="G253" s="229"/>
      <c r="H253" s="229"/>
      <c r="I253" s="229"/>
      <c r="J253" s="229"/>
      <c r="K253" s="229"/>
      <c r="L253" s="229"/>
      <c r="M253" s="229"/>
      <c r="N253" s="229"/>
      <c r="O253" s="229"/>
      <c r="P253" s="229"/>
      <c r="Q253" s="229"/>
      <c r="R253" s="229"/>
      <c r="S253" s="229"/>
      <c r="T253" s="229"/>
      <c r="U253" s="229"/>
      <c r="V253" s="229"/>
      <c r="W253" s="229"/>
      <c r="X253" s="229"/>
      <c r="Y253" s="229"/>
      <c r="Z253" s="229"/>
      <c r="AA253" s="229"/>
      <c r="AB253" s="229"/>
      <c r="AC253" s="229"/>
      <c r="AD253" s="229"/>
      <c r="AE253" s="229"/>
      <c r="AF253" s="229"/>
      <c r="AG253" s="229"/>
      <c r="AH253" s="229"/>
      <c r="AI253" s="229"/>
      <c r="AJ253" s="229"/>
      <c r="AK253" s="229"/>
      <c r="AL253" s="229"/>
      <c r="AM253" s="229"/>
      <c r="AN253" s="229"/>
      <c r="AO253" s="229"/>
      <c r="AP253" s="229"/>
      <c r="AQ253" s="229"/>
      <c r="AR253" s="229"/>
      <c r="AS253" s="229"/>
      <c r="AT253" s="229"/>
      <c r="AU253" s="229"/>
      <c r="AV253" s="229"/>
      <c r="AW253" s="229"/>
      <c r="AX253" s="229"/>
      <c r="AY253" s="229"/>
      <c r="AZ253" s="229"/>
      <c r="BA253" s="229"/>
      <c r="BB253" s="229"/>
      <c r="BC253" s="229"/>
      <c r="BD253" s="229"/>
      <c r="BE253" s="229"/>
      <c r="BF253" s="229"/>
      <c r="BG253" s="229"/>
      <c r="BH253" s="229"/>
      <c r="BI253" s="229"/>
      <c r="BJ253" s="229"/>
      <c r="BK253" s="229"/>
      <c r="BL253" s="229"/>
      <c r="BM253" s="229"/>
      <c r="BN253" s="229"/>
      <c r="BO253" s="229"/>
      <c r="BP253" s="229"/>
      <c r="BQ253" s="229"/>
      <c r="BR253" s="229"/>
      <c r="BS253" s="229"/>
      <c r="BT253" s="229"/>
      <c r="BU253" s="229"/>
      <c r="BV253" s="229"/>
      <c r="BW253" s="229"/>
      <c r="BX253" s="229"/>
      <c r="BY253" s="229"/>
      <c r="BZ253" s="229"/>
      <c r="CA253" s="229"/>
      <c r="CB253" s="229"/>
      <c r="CC253" s="229"/>
      <c r="CD253" s="229"/>
      <c r="CE253" s="229"/>
      <c r="CF253" s="229"/>
      <c r="CG253" s="229"/>
      <c r="CH253" s="229"/>
      <c r="CI253" s="229"/>
      <c r="CJ253" s="229"/>
      <c r="CK253" s="229"/>
      <c r="CL253" s="229"/>
      <c r="CM253" s="229"/>
      <c r="CN253" s="229"/>
      <c r="CO253" s="229"/>
      <c r="CP253" s="229"/>
      <c r="CQ253" s="229"/>
      <c r="CR253" s="229"/>
      <c r="CS253" s="229"/>
      <c r="CT253" s="229"/>
      <c r="CU253" s="229"/>
      <c r="CV253" s="229"/>
      <c r="CW253" s="229"/>
      <c r="CX253" s="229"/>
      <c r="CY253" s="229"/>
      <c r="CZ253" s="229"/>
      <c r="DA253" s="229"/>
      <c r="DB253" s="229"/>
      <c r="DC253" s="229"/>
      <c r="DD253" s="229"/>
      <c r="DE253" s="229"/>
      <c r="DF253" s="229"/>
      <c r="DG253" s="229"/>
      <c r="DH253" s="229"/>
      <c r="DI253" s="229"/>
      <c r="DJ253" s="229"/>
      <c r="DK253" s="229"/>
      <c r="DL253" s="229"/>
      <c r="DM253" s="229"/>
      <c r="DN253" s="229"/>
      <c r="DO253" s="229"/>
      <c r="DP253" s="229"/>
      <c r="DQ253" s="229"/>
      <c r="DR253" s="229"/>
      <c r="DS253" s="229"/>
      <c r="DT253" s="229"/>
      <c r="DU253" s="229"/>
      <c r="DV253" s="229"/>
      <c r="DW253" s="229"/>
      <c r="DX253" s="229"/>
      <c r="DY253" s="229"/>
      <c r="DZ253" s="229"/>
      <c r="EA253" s="229"/>
      <c r="EB253" s="229"/>
      <c r="EC253" s="229"/>
      <c r="ED253" s="229"/>
      <c r="EE253" s="229"/>
      <c r="EF253" s="229"/>
      <c r="EG253" s="229"/>
      <c r="EH253" s="229"/>
      <c r="EI253" s="229"/>
      <c r="EJ253" s="229"/>
      <c r="EK253" s="229"/>
      <c r="EL253" s="229"/>
      <c r="EM253" s="229"/>
      <c r="EN253" s="229"/>
      <c r="EO253" s="229"/>
      <c r="EP253" s="229"/>
      <c r="EQ253" s="229"/>
      <c r="ER253" s="229"/>
      <c r="ES253" s="229"/>
      <c r="ET253" s="229"/>
      <c r="EU253" s="229"/>
      <c r="EV253" s="229"/>
      <c r="EW253" s="229"/>
      <c r="EX253" s="229"/>
      <c r="EY253" s="229"/>
      <c r="EZ253" s="229"/>
      <c r="FA253" s="229"/>
      <c r="FB253" s="229"/>
    </row>
    <row r="254" spans="4:158" hidden="1" x14ac:dyDescent="0.25">
      <c r="D254" s="229"/>
      <c r="E254" s="229"/>
      <c r="F254" s="229"/>
      <c r="G254" s="229"/>
      <c r="H254" s="229"/>
      <c r="I254" s="229"/>
      <c r="J254" s="229"/>
      <c r="K254" s="229"/>
      <c r="L254" s="229"/>
      <c r="M254" s="229"/>
      <c r="N254" s="229"/>
      <c r="O254" s="229"/>
      <c r="P254" s="229"/>
      <c r="Q254" s="229"/>
      <c r="R254" s="229"/>
      <c r="S254" s="229"/>
      <c r="T254" s="229"/>
      <c r="U254" s="229"/>
      <c r="V254" s="229"/>
      <c r="W254" s="229"/>
      <c r="X254" s="229"/>
      <c r="Y254" s="229"/>
      <c r="Z254" s="229"/>
      <c r="AA254" s="229"/>
      <c r="AB254" s="229"/>
      <c r="AC254" s="229"/>
      <c r="AD254" s="229"/>
      <c r="AE254" s="229"/>
      <c r="AF254" s="229"/>
      <c r="AG254" s="229"/>
      <c r="AH254" s="229"/>
      <c r="AI254" s="229"/>
      <c r="AJ254" s="229"/>
      <c r="AK254" s="229"/>
      <c r="AL254" s="229"/>
      <c r="AM254" s="229"/>
      <c r="AN254" s="229"/>
      <c r="AO254" s="229"/>
      <c r="AP254" s="229"/>
      <c r="AQ254" s="229"/>
      <c r="AR254" s="229"/>
      <c r="AS254" s="229"/>
      <c r="AT254" s="229"/>
      <c r="AU254" s="229"/>
      <c r="AV254" s="229"/>
      <c r="AW254" s="229"/>
      <c r="AX254" s="229"/>
      <c r="AY254" s="229"/>
      <c r="AZ254" s="229"/>
      <c r="BA254" s="229"/>
      <c r="BB254" s="229"/>
      <c r="BC254" s="229"/>
      <c r="BD254" s="229"/>
      <c r="BE254" s="229"/>
      <c r="BF254" s="229"/>
      <c r="BG254" s="229"/>
      <c r="BH254" s="229"/>
      <c r="BI254" s="229"/>
      <c r="BJ254" s="229"/>
      <c r="BK254" s="229"/>
      <c r="BL254" s="229"/>
      <c r="BM254" s="229"/>
      <c r="BN254" s="229"/>
      <c r="BO254" s="229"/>
      <c r="BP254" s="229"/>
      <c r="BQ254" s="229"/>
      <c r="BR254" s="229"/>
      <c r="BS254" s="229"/>
      <c r="BT254" s="229"/>
      <c r="BU254" s="229"/>
      <c r="BV254" s="229"/>
      <c r="BW254" s="229"/>
      <c r="BX254" s="229"/>
      <c r="BY254" s="229"/>
      <c r="BZ254" s="229"/>
      <c r="CA254" s="229"/>
      <c r="CB254" s="229"/>
      <c r="CC254" s="229"/>
      <c r="CD254" s="229"/>
      <c r="CE254" s="229"/>
      <c r="CF254" s="229"/>
      <c r="CG254" s="229"/>
      <c r="CH254" s="229"/>
      <c r="CI254" s="229"/>
      <c r="CJ254" s="229"/>
      <c r="CK254" s="229"/>
      <c r="CL254" s="229"/>
      <c r="CM254" s="229"/>
      <c r="CN254" s="229"/>
      <c r="CO254" s="229"/>
      <c r="CP254" s="229"/>
      <c r="CQ254" s="229"/>
      <c r="CR254" s="229"/>
      <c r="CS254" s="229"/>
      <c r="CT254" s="229"/>
      <c r="CU254" s="229"/>
      <c r="CV254" s="229"/>
      <c r="CW254" s="229"/>
      <c r="CX254" s="229"/>
      <c r="CY254" s="229"/>
      <c r="CZ254" s="229"/>
      <c r="DA254" s="229"/>
      <c r="DB254" s="229"/>
      <c r="DC254" s="229"/>
      <c r="DD254" s="229"/>
      <c r="DE254" s="229"/>
      <c r="DF254" s="229"/>
      <c r="DG254" s="229"/>
      <c r="DH254" s="229"/>
      <c r="DI254" s="229"/>
      <c r="DJ254" s="229"/>
      <c r="DK254" s="229"/>
      <c r="DL254" s="229"/>
      <c r="DM254" s="229"/>
      <c r="DN254" s="229"/>
      <c r="DO254" s="229"/>
      <c r="DP254" s="229"/>
      <c r="DQ254" s="229"/>
      <c r="DR254" s="229"/>
      <c r="DS254" s="229"/>
      <c r="DT254" s="229"/>
      <c r="DU254" s="229"/>
      <c r="DV254" s="229"/>
      <c r="DW254" s="229"/>
      <c r="DX254" s="229"/>
      <c r="DY254" s="229"/>
      <c r="DZ254" s="229"/>
      <c r="EA254" s="229"/>
      <c r="EB254" s="229"/>
      <c r="EC254" s="229"/>
      <c r="ED254" s="229"/>
      <c r="EE254" s="229"/>
      <c r="EF254" s="229"/>
      <c r="EG254" s="229"/>
      <c r="EH254" s="229"/>
      <c r="EI254" s="229"/>
      <c r="EJ254" s="229"/>
      <c r="EK254" s="229"/>
      <c r="EL254" s="229"/>
      <c r="EM254" s="229"/>
      <c r="EN254" s="229"/>
      <c r="EO254" s="229"/>
      <c r="EP254" s="229"/>
      <c r="EQ254" s="229"/>
      <c r="ER254" s="229"/>
      <c r="ES254" s="229"/>
      <c r="ET254" s="229"/>
      <c r="EU254" s="229"/>
      <c r="EV254" s="229"/>
      <c r="EW254" s="229"/>
      <c r="EX254" s="229"/>
      <c r="EY254" s="229"/>
      <c r="EZ254" s="229"/>
      <c r="FA254" s="229"/>
      <c r="FB254" s="229"/>
    </row>
    <row r="255" spans="4:158" hidden="1" x14ac:dyDescent="0.25">
      <c r="D255" s="229"/>
      <c r="E255" s="229"/>
      <c r="F255" s="229"/>
      <c r="G255" s="229"/>
      <c r="H255" s="229"/>
      <c r="I255" s="229"/>
      <c r="J255" s="229"/>
      <c r="K255" s="229"/>
      <c r="L255" s="229"/>
      <c r="M255" s="229"/>
      <c r="N255" s="229"/>
      <c r="O255" s="229"/>
      <c r="P255" s="229"/>
      <c r="Q255" s="229"/>
      <c r="R255" s="229"/>
      <c r="S255" s="229"/>
      <c r="T255" s="229"/>
      <c r="U255" s="229"/>
      <c r="V255" s="229"/>
      <c r="W255" s="229"/>
      <c r="X255" s="229"/>
      <c r="Y255" s="229"/>
      <c r="Z255" s="229"/>
      <c r="AA255" s="229"/>
      <c r="AB255" s="229"/>
      <c r="AC255" s="229"/>
      <c r="AD255" s="229"/>
      <c r="AE255" s="229"/>
      <c r="AF255" s="229"/>
      <c r="AG255" s="229"/>
      <c r="AH255" s="229"/>
      <c r="AI255" s="229"/>
      <c r="AJ255" s="229"/>
      <c r="AK255" s="229"/>
      <c r="AL255" s="229"/>
      <c r="AM255" s="229"/>
      <c r="AN255" s="229"/>
      <c r="AO255" s="229"/>
      <c r="AP255" s="229"/>
      <c r="AQ255" s="229"/>
      <c r="AR255" s="229"/>
      <c r="AS255" s="229"/>
      <c r="AT255" s="229"/>
      <c r="AU255" s="229"/>
      <c r="AV255" s="229"/>
      <c r="AW255" s="229"/>
      <c r="AX255" s="229"/>
      <c r="AY255" s="229"/>
      <c r="AZ255" s="229"/>
      <c r="BA255" s="229"/>
      <c r="BB255" s="229"/>
      <c r="BC255" s="229"/>
      <c r="BD255" s="229"/>
      <c r="BE255" s="229"/>
      <c r="BF255" s="229"/>
      <c r="BG255" s="229"/>
      <c r="BH255" s="229"/>
      <c r="BI255" s="229"/>
      <c r="BJ255" s="229"/>
      <c r="BK255" s="229"/>
      <c r="BL255" s="229"/>
      <c r="BM255" s="229"/>
      <c r="BN255" s="229"/>
      <c r="BO255" s="229"/>
      <c r="BP255" s="229"/>
      <c r="BQ255" s="229"/>
      <c r="BR255" s="229"/>
      <c r="BS255" s="229"/>
      <c r="BT255" s="229"/>
      <c r="BU255" s="229"/>
      <c r="BV255" s="229"/>
      <c r="BW255" s="229"/>
      <c r="BX255" s="229"/>
      <c r="BY255" s="229"/>
      <c r="BZ255" s="229"/>
      <c r="CA255" s="229"/>
      <c r="CB255" s="229"/>
      <c r="CC255" s="229"/>
      <c r="CD255" s="229"/>
      <c r="CE255" s="229"/>
      <c r="CF255" s="229"/>
      <c r="CG255" s="229"/>
      <c r="CH255" s="229"/>
      <c r="CI255" s="229"/>
      <c r="CJ255" s="229"/>
      <c r="CK255" s="229"/>
      <c r="CL255" s="229"/>
      <c r="CM255" s="229"/>
      <c r="CN255" s="229"/>
      <c r="CO255" s="229"/>
      <c r="CP255" s="229"/>
      <c r="CQ255" s="229"/>
      <c r="CR255" s="229"/>
      <c r="CS255" s="229"/>
      <c r="CT255" s="229"/>
      <c r="CU255" s="229"/>
      <c r="CV255" s="229"/>
      <c r="CW255" s="229"/>
      <c r="CX255" s="229"/>
      <c r="CY255" s="229"/>
      <c r="CZ255" s="229"/>
      <c r="DA255" s="229"/>
      <c r="DB255" s="229"/>
      <c r="DC255" s="229"/>
      <c r="DD255" s="229"/>
      <c r="DE255" s="229"/>
      <c r="DF255" s="229"/>
      <c r="DG255" s="229"/>
      <c r="DH255" s="229"/>
      <c r="DI255" s="229"/>
      <c r="DJ255" s="229"/>
      <c r="DK255" s="229"/>
      <c r="DL255" s="229"/>
      <c r="DM255" s="229"/>
      <c r="DN255" s="229"/>
      <c r="DO255" s="229"/>
      <c r="DP255" s="229"/>
      <c r="DQ255" s="229"/>
      <c r="DR255" s="229"/>
      <c r="DS255" s="229"/>
      <c r="DT255" s="229"/>
      <c r="DU255" s="229"/>
      <c r="DV255" s="229"/>
      <c r="DW255" s="229"/>
      <c r="DX255" s="229"/>
      <c r="DY255" s="229"/>
      <c r="DZ255" s="229"/>
      <c r="EA255" s="229"/>
      <c r="EB255" s="229"/>
      <c r="EC255" s="229"/>
      <c r="ED255" s="229"/>
      <c r="EE255" s="229"/>
      <c r="EF255" s="229"/>
      <c r="EG255" s="229"/>
      <c r="EH255" s="229"/>
      <c r="EI255" s="229"/>
      <c r="EJ255" s="229"/>
      <c r="EK255" s="229"/>
      <c r="EL255" s="229"/>
      <c r="EM255" s="229"/>
      <c r="EN255" s="229"/>
      <c r="EO255" s="229"/>
      <c r="EP255" s="229"/>
      <c r="EQ255" s="229"/>
      <c r="ER255" s="229"/>
      <c r="ES255" s="229"/>
      <c r="ET255" s="229"/>
      <c r="EU255" s="229"/>
      <c r="EV255" s="229"/>
      <c r="EW255" s="229"/>
      <c r="EX255" s="229"/>
      <c r="EY255" s="229"/>
      <c r="EZ255" s="229"/>
      <c r="FA255" s="229"/>
      <c r="FB255" s="229"/>
    </row>
    <row r="256" spans="4:158" hidden="1" x14ac:dyDescent="0.25">
      <c r="D256" s="229"/>
      <c r="E256" s="229"/>
      <c r="F256" s="229"/>
      <c r="G256" s="229"/>
      <c r="H256" s="229"/>
      <c r="I256" s="229"/>
      <c r="J256" s="229"/>
      <c r="K256" s="229"/>
      <c r="L256" s="229"/>
      <c r="M256" s="229"/>
      <c r="N256" s="229"/>
      <c r="O256" s="229"/>
      <c r="P256" s="229"/>
      <c r="Q256" s="229"/>
      <c r="R256" s="229"/>
      <c r="S256" s="229"/>
      <c r="T256" s="229"/>
      <c r="U256" s="229"/>
      <c r="V256" s="229"/>
      <c r="W256" s="229"/>
      <c r="X256" s="229"/>
      <c r="Y256" s="229"/>
      <c r="Z256" s="229"/>
      <c r="AA256" s="229"/>
      <c r="AB256" s="229"/>
      <c r="AC256" s="229"/>
      <c r="AD256" s="229"/>
      <c r="AE256" s="229"/>
      <c r="AF256" s="229"/>
      <c r="AG256" s="229"/>
      <c r="AH256" s="229"/>
      <c r="AI256" s="229"/>
      <c r="AJ256" s="229"/>
      <c r="AK256" s="229"/>
      <c r="AL256" s="229"/>
      <c r="AM256" s="229"/>
      <c r="AN256" s="229"/>
      <c r="AO256" s="229"/>
      <c r="AP256" s="229"/>
      <c r="AQ256" s="229"/>
      <c r="AR256" s="229"/>
      <c r="AS256" s="229"/>
      <c r="AT256" s="229"/>
      <c r="AU256" s="229"/>
      <c r="AV256" s="229"/>
      <c r="AW256" s="229"/>
      <c r="AX256" s="229"/>
      <c r="AY256" s="229"/>
      <c r="AZ256" s="229"/>
      <c r="BA256" s="229"/>
      <c r="BB256" s="229"/>
      <c r="BC256" s="229"/>
      <c r="BD256" s="229"/>
      <c r="BE256" s="229"/>
      <c r="BF256" s="229"/>
      <c r="BG256" s="229"/>
      <c r="BH256" s="229"/>
      <c r="BI256" s="229"/>
      <c r="BJ256" s="229"/>
      <c r="BK256" s="229"/>
      <c r="BL256" s="229"/>
      <c r="BM256" s="229"/>
      <c r="BN256" s="229"/>
      <c r="BO256" s="229"/>
      <c r="BP256" s="229"/>
      <c r="BQ256" s="229"/>
      <c r="BR256" s="229"/>
      <c r="BS256" s="229"/>
      <c r="BT256" s="229"/>
      <c r="BU256" s="229"/>
      <c r="BV256" s="229"/>
      <c r="BW256" s="229"/>
      <c r="BX256" s="229"/>
      <c r="BY256" s="229"/>
      <c r="BZ256" s="229"/>
      <c r="CA256" s="229"/>
      <c r="CB256" s="229"/>
      <c r="CC256" s="229"/>
      <c r="CD256" s="229"/>
      <c r="CE256" s="229"/>
      <c r="CF256" s="229"/>
      <c r="CG256" s="229"/>
      <c r="CH256" s="229"/>
      <c r="CI256" s="229"/>
      <c r="CJ256" s="229"/>
      <c r="CK256" s="229"/>
      <c r="CL256" s="229"/>
      <c r="CM256" s="229"/>
      <c r="CN256" s="229"/>
      <c r="CO256" s="229"/>
      <c r="CP256" s="229"/>
      <c r="CQ256" s="229"/>
      <c r="CR256" s="229"/>
      <c r="CS256" s="229"/>
      <c r="CT256" s="229"/>
      <c r="CU256" s="229"/>
      <c r="CV256" s="229"/>
      <c r="CW256" s="229"/>
      <c r="CX256" s="229"/>
      <c r="CY256" s="229"/>
      <c r="CZ256" s="229"/>
      <c r="DA256" s="229"/>
      <c r="DB256" s="229"/>
      <c r="DC256" s="229"/>
      <c r="DD256" s="229"/>
      <c r="DE256" s="229"/>
      <c r="DF256" s="229"/>
      <c r="DG256" s="229"/>
      <c r="DH256" s="229"/>
      <c r="DI256" s="229"/>
      <c r="DJ256" s="229"/>
      <c r="DK256" s="229"/>
      <c r="DL256" s="229"/>
      <c r="DM256" s="229"/>
      <c r="DN256" s="229"/>
      <c r="DO256" s="229"/>
      <c r="DP256" s="229"/>
      <c r="DQ256" s="229"/>
      <c r="DR256" s="229"/>
      <c r="DS256" s="229"/>
      <c r="DT256" s="229"/>
      <c r="DU256" s="229"/>
      <c r="DV256" s="229"/>
      <c r="DW256" s="229"/>
      <c r="DX256" s="229"/>
      <c r="DY256" s="229"/>
      <c r="DZ256" s="229"/>
      <c r="EA256" s="229"/>
      <c r="EB256" s="229"/>
      <c r="EC256" s="229"/>
      <c r="ED256" s="229"/>
      <c r="EE256" s="229"/>
      <c r="EF256" s="229"/>
      <c r="EG256" s="229"/>
      <c r="EH256" s="229"/>
      <c r="EI256" s="229"/>
      <c r="EJ256" s="229"/>
      <c r="EK256" s="229"/>
      <c r="EL256" s="229"/>
      <c r="EM256" s="229"/>
      <c r="EN256" s="229"/>
      <c r="EO256" s="229"/>
      <c r="EP256" s="229"/>
      <c r="EQ256" s="229"/>
      <c r="ER256" s="229"/>
      <c r="ES256" s="229"/>
      <c r="ET256" s="229"/>
      <c r="EU256" s="229"/>
      <c r="EV256" s="229"/>
      <c r="EW256" s="229"/>
      <c r="EX256" s="229"/>
      <c r="EY256" s="229"/>
      <c r="EZ256" s="229"/>
      <c r="FA256" s="229"/>
      <c r="FB256" s="229"/>
    </row>
    <row r="257" spans="1:158" hidden="1" x14ac:dyDescent="0.25">
      <c r="D257" s="229"/>
      <c r="E257" s="229"/>
      <c r="F257" s="229"/>
      <c r="G257" s="229"/>
      <c r="H257" s="229"/>
      <c r="I257" s="229"/>
      <c r="J257" s="229"/>
      <c r="K257" s="229"/>
      <c r="L257" s="229"/>
      <c r="M257" s="229"/>
      <c r="N257" s="229"/>
      <c r="O257" s="229"/>
      <c r="P257" s="229"/>
      <c r="Q257" s="229"/>
      <c r="R257" s="229"/>
      <c r="S257" s="229"/>
      <c r="T257" s="229"/>
      <c r="U257" s="229"/>
      <c r="V257" s="229"/>
      <c r="W257" s="229"/>
      <c r="X257" s="229"/>
      <c r="Y257" s="229"/>
      <c r="Z257" s="229"/>
      <c r="AA257" s="229"/>
      <c r="AB257" s="229"/>
      <c r="AC257" s="229"/>
      <c r="AD257" s="229"/>
      <c r="AE257" s="229"/>
      <c r="AF257" s="229"/>
      <c r="AG257" s="229"/>
      <c r="AH257" s="229"/>
      <c r="AI257" s="229"/>
      <c r="AJ257" s="229"/>
      <c r="AK257" s="229"/>
      <c r="AL257" s="229"/>
      <c r="AM257" s="229"/>
      <c r="AN257" s="229"/>
      <c r="AO257" s="229"/>
      <c r="AP257" s="229"/>
      <c r="AQ257" s="229"/>
      <c r="AR257" s="229"/>
      <c r="AS257" s="229"/>
      <c r="AT257" s="229"/>
      <c r="AU257" s="229"/>
      <c r="AV257" s="229"/>
      <c r="AW257" s="229"/>
      <c r="AX257" s="229"/>
      <c r="AY257" s="229"/>
      <c r="AZ257" s="229"/>
      <c r="BA257" s="229"/>
      <c r="BB257" s="229"/>
      <c r="BC257" s="229"/>
      <c r="BD257" s="229"/>
      <c r="BE257" s="229"/>
      <c r="BF257" s="229"/>
      <c r="BG257" s="229"/>
      <c r="BH257" s="229"/>
      <c r="BI257" s="229"/>
      <c r="BJ257" s="229"/>
      <c r="BK257" s="229"/>
      <c r="BL257" s="229"/>
      <c r="BM257" s="229"/>
      <c r="BN257" s="229"/>
      <c r="BO257" s="229"/>
      <c r="BP257" s="229"/>
      <c r="BQ257" s="229"/>
      <c r="BR257" s="229"/>
      <c r="BS257" s="229"/>
      <c r="BT257" s="229"/>
      <c r="BU257" s="229"/>
      <c r="BV257" s="229"/>
      <c r="BW257" s="229"/>
      <c r="BX257" s="229"/>
      <c r="BY257" s="229"/>
      <c r="BZ257" s="229"/>
      <c r="CA257" s="229"/>
      <c r="CB257" s="229"/>
      <c r="CC257" s="229"/>
      <c r="CD257" s="229"/>
      <c r="CE257" s="229"/>
      <c r="CF257" s="229"/>
      <c r="CG257" s="229"/>
      <c r="CH257" s="229"/>
      <c r="CI257" s="229"/>
      <c r="CJ257" s="229"/>
      <c r="CK257" s="229"/>
      <c r="CL257" s="229"/>
      <c r="CM257" s="229"/>
      <c r="CN257" s="229"/>
      <c r="CO257" s="229"/>
      <c r="CP257" s="229"/>
      <c r="CQ257" s="229"/>
      <c r="CR257" s="229"/>
      <c r="CS257" s="229"/>
      <c r="CT257" s="229"/>
      <c r="CU257" s="229"/>
      <c r="CV257" s="229"/>
      <c r="CW257" s="229"/>
      <c r="CX257" s="229"/>
      <c r="CY257" s="229"/>
      <c r="CZ257" s="229"/>
      <c r="DA257" s="229"/>
      <c r="DB257" s="229"/>
      <c r="DC257" s="229"/>
      <c r="DD257" s="229"/>
      <c r="DE257" s="229"/>
      <c r="DF257" s="229"/>
      <c r="DG257" s="229"/>
      <c r="DH257" s="229"/>
      <c r="DI257" s="229"/>
      <c r="DJ257" s="229"/>
      <c r="DK257" s="229"/>
      <c r="DL257" s="229"/>
      <c r="DM257" s="229"/>
      <c r="DN257" s="229"/>
      <c r="DO257" s="229"/>
      <c r="DP257" s="229"/>
      <c r="DQ257" s="229"/>
      <c r="DR257" s="229"/>
      <c r="DS257" s="229"/>
      <c r="DT257" s="229"/>
      <c r="DU257" s="229"/>
      <c r="DV257" s="229"/>
      <c r="DW257" s="229"/>
      <c r="DX257" s="229"/>
      <c r="DY257" s="229"/>
      <c r="DZ257" s="229"/>
      <c r="EA257" s="229"/>
      <c r="EB257" s="229"/>
      <c r="EC257" s="229"/>
      <c r="ED257" s="229"/>
      <c r="EE257" s="229"/>
      <c r="EF257" s="229"/>
      <c r="EG257" s="229"/>
      <c r="EH257" s="229"/>
      <c r="EI257" s="229"/>
      <c r="EJ257" s="229"/>
      <c r="EK257" s="229"/>
      <c r="EL257" s="229"/>
      <c r="EM257" s="229"/>
      <c r="EN257" s="229"/>
      <c r="EO257" s="229"/>
      <c r="EP257" s="229"/>
      <c r="EQ257" s="229"/>
      <c r="ER257" s="229"/>
      <c r="ES257" s="229"/>
      <c r="ET257" s="229"/>
      <c r="EU257" s="229"/>
      <c r="EV257" s="229"/>
      <c r="EW257" s="229"/>
      <c r="EX257" s="229"/>
      <c r="EY257" s="229"/>
      <c r="EZ257" s="229"/>
      <c r="FA257" s="229"/>
      <c r="FB257" s="229"/>
    </row>
    <row r="258" spans="1:158" hidden="1" x14ac:dyDescent="0.25">
      <c r="D258" s="229"/>
      <c r="E258" s="229"/>
      <c r="F258" s="229"/>
      <c r="G258" s="229"/>
      <c r="H258" s="229"/>
      <c r="I258" s="229"/>
      <c r="J258" s="229"/>
      <c r="K258" s="229"/>
      <c r="L258" s="229"/>
      <c r="M258" s="229"/>
      <c r="N258" s="229"/>
      <c r="O258" s="229"/>
      <c r="P258" s="229"/>
      <c r="Q258" s="229"/>
      <c r="R258" s="229"/>
      <c r="S258" s="229"/>
      <c r="T258" s="229"/>
      <c r="U258" s="229"/>
      <c r="V258" s="229"/>
      <c r="W258" s="229"/>
      <c r="X258" s="229"/>
      <c r="Y258" s="229"/>
      <c r="Z258" s="229"/>
      <c r="AA258" s="229"/>
      <c r="AB258" s="229"/>
      <c r="AC258" s="229"/>
      <c r="AD258" s="229"/>
      <c r="AE258" s="229"/>
      <c r="AF258" s="229"/>
      <c r="AG258" s="229"/>
      <c r="AH258" s="229"/>
      <c r="AI258" s="229"/>
      <c r="AJ258" s="229"/>
      <c r="AK258" s="229"/>
      <c r="AL258" s="229"/>
      <c r="AM258" s="229"/>
      <c r="AN258" s="229"/>
      <c r="AO258" s="229"/>
      <c r="AP258" s="229"/>
      <c r="AQ258" s="229"/>
      <c r="AR258" s="229"/>
      <c r="AS258" s="229"/>
      <c r="AT258" s="229"/>
      <c r="AU258" s="229"/>
      <c r="AV258" s="229"/>
      <c r="AW258" s="229"/>
      <c r="AX258" s="229"/>
      <c r="AY258" s="229"/>
      <c r="AZ258" s="229"/>
      <c r="BA258" s="229"/>
      <c r="BB258" s="229"/>
      <c r="BC258" s="229"/>
      <c r="BD258" s="229"/>
      <c r="BE258" s="229"/>
      <c r="BF258" s="229"/>
      <c r="BG258" s="229"/>
      <c r="BH258" s="229"/>
      <c r="BI258" s="229"/>
      <c r="BJ258" s="229"/>
      <c r="BK258" s="229"/>
      <c r="BL258" s="229"/>
      <c r="BM258" s="229"/>
      <c r="BN258" s="229"/>
      <c r="BO258" s="229"/>
      <c r="BP258" s="229"/>
      <c r="BQ258" s="229"/>
      <c r="BR258" s="229"/>
      <c r="BS258" s="229"/>
      <c r="BT258" s="229"/>
      <c r="BU258" s="229"/>
      <c r="BV258" s="229"/>
      <c r="BW258" s="229"/>
      <c r="BX258" s="229"/>
      <c r="BY258" s="229"/>
      <c r="BZ258" s="229"/>
      <c r="CA258" s="229"/>
      <c r="CB258" s="229"/>
      <c r="CC258" s="229"/>
      <c r="CD258" s="229"/>
      <c r="CE258" s="229"/>
      <c r="CF258" s="229"/>
      <c r="CG258" s="229"/>
      <c r="CH258" s="229"/>
      <c r="CI258" s="229"/>
      <c r="CJ258" s="229"/>
      <c r="CK258" s="229"/>
      <c r="CL258" s="229"/>
      <c r="CM258" s="229"/>
      <c r="CN258" s="229"/>
      <c r="CO258" s="229"/>
      <c r="CP258" s="229"/>
      <c r="CQ258" s="229"/>
      <c r="CR258" s="229"/>
      <c r="CS258" s="229"/>
      <c r="CT258" s="229"/>
      <c r="CU258" s="229"/>
      <c r="CV258" s="229"/>
      <c r="CW258" s="229"/>
      <c r="CX258" s="229"/>
      <c r="CY258" s="229"/>
      <c r="CZ258" s="229"/>
      <c r="DA258" s="229"/>
      <c r="DB258" s="229"/>
      <c r="DC258" s="229"/>
      <c r="DD258" s="229"/>
      <c r="DE258" s="229"/>
      <c r="DF258" s="229"/>
      <c r="DG258" s="229"/>
      <c r="DH258" s="229"/>
      <c r="DI258" s="229"/>
      <c r="DJ258" s="229"/>
      <c r="DK258" s="229"/>
      <c r="DL258" s="229"/>
      <c r="DM258" s="229"/>
      <c r="DN258" s="229"/>
      <c r="DO258" s="229"/>
      <c r="DP258" s="229"/>
      <c r="DQ258" s="229"/>
      <c r="DR258" s="229"/>
      <c r="DS258" s="229"/>
      <c r="DT258" s="229"/>
      <c r="DU258" s="229"/>
      <c r="DV258" s="229"/>
      <c r="DW258" s="229"/>
      <c r="DX258" s="229"/>
      <c r="DY258" s="229"/>
      <c r="DZ258" s="229"/>
      <c r="EA258" s="229"/>
      <c r="EB258" s="229"/>
      <c r="EC258" s="229"/>
      <c r="ED258" s="229"/>
      <c r="EE258" s="229"/>
      <c r="EF258" s="229"/>
      <c r="EG258" s="229"/>
      <c r="EH258" s="229"/>
      <c r="EI258" s="229"/>
      <c r="EJ258" s="229"/>
      <c r="EK258" s="229"/>
      <c r="EL258" s="229"/>
      <c r="EM258" s="229"/>
      <c r="EN258" s="229"/>
      <c r="EO258" s="229"/>
      <c r="EP258" s="229"/>
      <c r="EQ258" s="229"/>
      <c r="ER258" s="229"/>
      <c r="ES258" s="229"/>
      <c r="ET258" s="229"/>
      <c r="EU258" s="229"/>
      <c r="EV258" s="229"/>
      <c r="EW258" s="229"/>
      <c r="EX258" s="229"/>
      <c r="EY258" s="229"/>
      <c r="EZ258" s="229"/>
      <c r="FA258" s="229"/>
      <c r="FB258" s="229"/>
    </row>
    <row r="259" spans="1:158" hidden="1" x14ac:dyDescent="0.25">
      <c r="D259" s="229"/>
      <c r="E259" s="229"/>
      <c r="F259" s="229"/>
      <c r="G259" s="229"/>
      <c r="H259" s="229"/>
      <c r="I259" s="229"/>
      <c r="J259" s="229"/>
      <c r="K259" s="229"/>
      <c r="L259" s="229"/>
      <c r="M259" s="229"/>
      <c r="N259" s="229"/>
      <c r="O259" s="229"/>
      <c r="P259" s="229"/>
      <c r="Q259" s="229"/>
      <c r="R259" s="229"/>
      <c r="S259" s="229"/>
      <c r="T259" s="229"/>
      <c r="U259" s="229"/>
      <c r="V259" s="229"/>
      <c r="W259" s="229"/>
      <c r="X259" s="229"/>
      <c r="Y259" s="229"/>
      <c r="Z259" s="229"/>
      <c r="AA259" s="229"/>
      <c r="AB259" s="229"/>
      <c r="AC259" s="229"/>
      <c r="AD259" s="229"/>
      <c r="AE259" s="229"/>
      <c r="AF259" s="229"/>
      <c r="AG259" s="229"/>
      <c r="AH259" s="229"/>
      <c r="AI259" s="229"/>
      <c r="AJ259" s="229"/>
      <c r="AK259" s="229"/>
      <c r="AL259" s="229"/>
      <c r="AM259" s="229"/>
      <c r="AN259" s="229"/>
      <c r="AO259" s="229"/>
      <c r="AP259" s="229"/>
      <c r="AQ259" s="229"/>
      <c r="AR259" s="229"/>
      <c r="AS259" s="229"/>
      <c r="AT259" s="229"/>
      <c r="AU259" s="229"/>
      <c r="AV259" s="229"/>
      <c r="AW259" s="229"/>
      <c r="AX259" s="229"/>
      <c r="AY259" s="229"/>
      <c r="AZ259" s="229"/>
      <c r="BA259" s="229"/>
      <c r="BB259" s="229"/>
      <c r="BC259" s="229"/>
      <c r="BD259" s="229"/>
      <c r="BE259" s="229"/>
      <c r="BF259" s="229"/>
      <c r="BG259" s="229"/>
      <c r="BH259" s="229"/>
      <c r="BI259" s="229"/>
      <c r="BJ259" s="229"/>
      <c r="BK259" s="229"/>
      <c r="BL259" s="229"/>
      <c r="BM259" s="229"/>
      <c r="BN259" s="229"/>
      <c r="BO259" s="229"/>
      <c r="BP259" s="229"/>
      <c r="BQ259" s="229"/>
      <c r="BR259" s="229"/>
      <c r="BS259" s="229"/>
      <c r="BT259" s="229"/>
      <c r="BU259" s="229"/>
      <c r="BV259" s="229"/>
      <c r="BW259" s="229"/>
      <c r="BX259" s="229"/>
      <c r="BY259" s="229"/>
      <c r="BZ259" s="229"/>
      <c r="CA259" s="229"/>
      <c r="CB259" s="229"/>
      <c r="CC259" s="229"/>
      <c r="CD259" s="229"/>
      <c r="CE259" s="229"/>
      <c r="CF259" s="229"/>
      <c r="CG259" s="229"/>
      <c r="CH259" s="229"/>
      <c r="CI259" s="229"/>
      <c r="CJ259" s="229"/>
      <c r="CK259" s="229"/>
      <c r="CL259" s="229"/>
      <c r="CM259" s="229"/>
      <c r="CN259" s="229"/>
      <c r="CO259" s="229"/>
      <c r="CP259" s="229"/>
      <c r="CQ259" s="229"/>
      <c r="CR259" s="229"/>
      <c r="CS259" s="229"/>
      <c r="CT259" s="229"/>
      <c r="CU259" s="229"/>
      <c r="CV259" s="229"/>
      <c r="CW259" s="229"/>
      <c r="CX259" s="229"/>
      <c r="CY259" s="229"/>
      <c r="CZ259" s="229"/>
      <c r="DA259" s="229"/>
      <c r="DB259" s="229"/>
      <c r="DC259" s="229"/>
      <c r="DD259" s="229"/>
      <c r="DE259" s="229"/>
      <c r="DF259" s="229"/>
      <c r="DG259" s="229"/>
      <c r="DH259" s="229"/>
      <c r="DI259" s="229"/>
      <c r="DJ259" s="229"/>
      <c r="DK259" s="229"/>
      <c r="DL259" s="229"/>
      <c r="DM259" s="229"/>
      <c r="DN259" s="229"/>
      <c r="DO259" s="229"/>
      <c r="DP259" s="229"/>
      <c r="DQ259" s="229"/>
      <c r="DR259" s="229"/>
      <c r="DS259" s="229"/>
      <c r="DT259" s="229"/>
      <c r="DU259" s="229"/>
      <c r="DV259" s="229"/>
      <c r="DW259" s="229"/>
      <c r="DX259" s="229"/>
      <c r="DY259" s="229"/>
      <c r="DZ259" s="229"/>
      <c r="EA259" s="229"/>
      <c r="EB259" s="229"/>
      <c r="EC259" s="229"/>
      <c r="ED259" s="229"/>
      <c r="EE259" s="229"/>
      <c r="EF259" s="229"/>
      <c r="EG259" s="229"/>
      <c r="EH259" s="229"/>
      <c r="EI259" s="229"/>
      <c r="EJ259" s="229"/>
      <c r="EK259" s="229"/>
      <c r="EL259" s="229"/>
      <c r="EM259" s="229"/>
      <c r="EN259" s="229"/>
      <c r="EO259" s="229"/>
      <c r="EP259" s="229"/>
      <c r="EQ259" s="229"/>
      <c r="ER259" s="229"/>
      <c r="ES259" s="229"/>
      <c r="ET259" s="229"/>
      <c r="EU259" s="229"/>
      <c r="EV259" s="229"/>
      <c r="EW259" s="229"/>
      <c r="EX259" s="229"/>
      <c r="EY259" s="229"/>
      <c r="EZ259" s="229"/>
      <c r="FA259" s="229"/>
      <c r="FB259" s="229"/>
    </row>
    <row r="261" spans="1:158" x14ac:dyDescent="0.25">
      <c r="A261" s="158" t="s">
        <v>252</v>
      </c>
    </row>
  </sheetData>
  <autoFilter ref="A7:FB174"/>
  <mergeCells count="6">
    <mergeCell ref="A2:F3"/>
    <mergeCell ref="B4:B6"/>
    <mergeCell ref="D4:D6"/>
    <mergeCell ref="E4:E6"/>
    <mergeCell ref="C4:C6"/>
    <mergeCell ref="F4:F6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zoomScale="90" zoomScaleNormal="90" zoomScaleSheetLayoutView="75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customHeight="1" x14ac:dyDescent="0.25"/>
  <cols>
    <col min="1" max="1" width="41.42578125" style="16" customWidth="1"/>
    <col min="2" max="2" width="10.28515625" style="16" customWidth="1"/>
    <col min="3" max="3" width="13.140625" style="16" customWidth="1"/>
    <col min="4" max="4" width="10.7109375" style="16" customWidth="1"/>
    <col min="5" max="5" width="9.42578125" style="16" customWidth="1"/>
    <col min="6" max="6" width="10.85546875" style="16" customWidth="1"/>
    <col min="7" max="16384" width="11.42578125" style="16"/>
  </cols>
  <sheetData>
    <row r="1" spans="1:6" s="14" customFormat="1" ht="30.75" customHeight="1" x14ac:dyDescent="0.25">
      <c r="A1" s="625" t="s">
        <v>202</v>
      </c>
      <c r="B1" s="626"/>
      <c r="C1" s="626"/>
      <c r="D1" s="626"/>
      <c r="E1" s="626"/>
      <c r="F1" s="626"/>
    </row>
    <row r="2" spans="1:6" ht="15" customHeight="1" thickBot="1" x14ac:dyDescent="0.3">
      <c r="A2" s="626"/>
      <c r="B2" s="626"/>
      <c r="C2" s="626"/>
      <c r="D2" s="626"/>
      <c r="E2" s="626"/>
      <c r="F2" s="626"/>
    </row>
    <row r="3" spans="1:6" ht="33" customHeight="1" x14ac:dyDescent="0.3">
      <c r="A3" s="17" t="s">
        <v>133</v>
      </c>
      <c r="B3" s="600" t="s">
        <v>1</v>
      </c>
      <c r="C3" s="620" t="s">
        <v>201</v>
      </c>
      <c r="D3" s="606" t="s">
        <v>0</v>
      </c>
      <c r="E3" s="600" t="s">
        <v>2</v>
      </c>
      <c r="F3" s="603" t="s">
        <v>153</v>
      </c>
    </row>
    <row r="4" spans="1:6" ht="15" customHeight="1" x14ac:dyDescent="0.3">
      <c r="A4" s="18"/>
      <c r="B4" s="601"/>
      <c r="C4" s="621"/>
      <c r="D4" s="607"/>
      <c r="E4" s="601"/>
      <c r="F4" s="604"/>
    </row>
    <row r="5" spans="1:6" ht="41.25" customHeight="1" thickBot="1" x14ac:dyDescent="0.3">
      <c r="A5" s="19" t="s">
        <v>3</v>
      </c>
      <c r="B5" s="602"/>
      <c r="C5" s="622"/>
      <c r="D5" s="608"/>
      <c r="E5" s="602"/>
      <c r="F5" s="605"/>
    </row>
    <row r="6" spans="1:6" ht="15" customHeight="1" thickBot="1" x14ac:dyDescent="0.3">
      <c r="A6" s="20">
        <v>1</v>
      </c>
      <c r="B6" s="21">
        <v>2</v>
      </c>
      <c r="C6" s="21">
        <v>3</v>
      </c>
      <c r="D6" s="21">
        <v>4</v>
      </c>
      <c r="E6" s="20">
        <v>5</v>
      </c>
      <c r="F6" s="21">
        <v>6</v>
      </c>
    </row>
    <row r="7" spans="1:6" ht="33" customHeight="1" x14ac:dyDescent="0.25">
      <c r="A7" s="175" t="s">
        <v>134</v>
      </c>
      <c r="B7" s="209"/>
      <c r="C7" s="209"/>
      <c r="D7" s="149"/>
      <c r="E7" s="149"/>
      <c r="F7" s="149"/>
    </row>
    <row r="8" spans="1:6" ht="15" customHeight="1" x14ac:dyDescent="0.25">
      <c r="A8" s="67" t="s">
        <v>4</v>
      </c>
      <c r="B8" s="210"/>
      <c r="C8" s="210"/>
      <c r="D8" s="8"/>
      <c r="E8" s="8"/>
      <c r="F8" s="8"/>
    </row>
    <row r="9" spans="1:6" ht="15" customHeight="1" x14ac:dyDescent="0.25">
      <c r="A9" s="70" t="s">
        <v>21</v>
      </c>
      <c r="B9" s="210">
        <v>340</v>
      </c>
      <c r="C9" s="8">
        <v>690</v>
      </c>
      <c r="D9" s="211">
        <v>11</v>
      </c>
      <c r="E9" s="10">
        <f t="shared" ref="E9:E16" si="0">ROUND(F9/B9,0)</f>
        <v>22</v>
      </c>
      <c r="F9" s="11">
        <f t="shared" ref="F9:F16" si="1">ROUND(C9*D9,0)</f>
        <v>7590</v>
      </c>
    </row>
    <row r="10" spans="1:6" ht="15" customHeight="1" x14ac:dyDescent="0.25">
      <c r="A10" s="70" t="s">
        <v>11</v>
      </c>
      <c r="B10" s="210">
        <v>340</v>
      </c>
      <c r="C10" s="8">
        <v>800</v>
      </c>
      <c r="D10" s="211">
        <v>8.8000000000000007</v>
      </c>
      <c r="E10" s="10">
        <f t="shared" si="0"/>
        <v>21</v>
      </c>
      <c r="F10" s="11">
        <f t="shared" si="1"/>
        <v>7040</v>
      </c>
    </row>
    <row r="11" spans="1:6" ht="15" customHeight="1" x14ac:dyDescent="0.25">
      <c r="A11" s="70" t="s">
        <v>25</v>
      </c>
      <c r="B11" s="210">
        <v>320</v>
      </c>
      <c r="C11" s="8">
        <v>345</v>
      </c>
      <c r="D11" s="211">
        <v>9</v>
      </c>
      <c r="E11" s="10">
        <f t="shared" si="0"/>
        <v>10</v>
      </c>
      <c r="F11" s="11">
        <f t="shared" si="1"/>
        <v>3105</v>
      </c>
    </row>
    <row r="12" spans="1:6" ht="15" customHeight="1" x14ac:dyDescent="0.25">
      <c r="A12" s="70" t="s">
        <v>27</v>
      </c>
      <c r="B12" s="210">
        <v>300</v>
      </c>
      <c r="C12" s="8">
        <v>170</v>
      </c>
      <c r="D12" s="211">
        <v>5.2</v>
      </c>
      <c r="E12" s="10">
        <f t="shared" si="0"/>
        <v>3</v>
      </c>
      <c r="F12" s="11">
        <f t="shared" si="1"/>
        <v>884</v>
      </c>
    </row>
    <row r="13" spans="1:6" ht="15" customHeight="1" x14ac:dyDescent="0.25">
      <c r="A13" s="70" t="s">
        <v>45</v>
      </c>
      <c r="B13" s="210">
        <v>340</v>
      </c>
      <c r="C13" s="8">
        <v>160</v>
      </c>
      <c r="D13" s="99">
        <v>7.7</v>
      </c>
      <c r="E13" s="10">
        <f t="shared" si="0"/>
        <v>4</v>
      </c>
      <c r="F13" s="11">
        <f t="shared" si="1"/>
        <v>1232</v>
      </c>
    </row>
    <row r="14" spans="1:6" ht="15" customHeight="1" x14ac:dyDescent="0.25">
      <c r="A14" s="70" t="s">
        <v>23</v>
      </c>
      <c r="B14" s="210">
        <v>340</v>
      </c>
      <c r="C14" s="8">
        <v>380</v>
      </c>
      <c r="D14" s="211">
        <v>6.1</v>
      </c>
      <c r="E14" s="10">
        <f t="shared" si="0"/>
        <v>7</v>
      </c>
      <c r="F14" s="11">
        <f t="shared" si="1"/>
        <v>2318</v>
      </c>
    </row>
    <row r="15" spans="1:6" ht="15" customHeight="1" x14ac:dyDescent="0.25">
      <c r="A15" s="70" t="s">
        <v>26</v>
      </c>
      <c r="B15" s="210">
        <v>270</v>
      </c>
      <c r="C15" s="8">
        <v>500</v>
      </c>
      <c r="D15" s="211">
        <v>8.1999999999999993</v>
      </c>
      <c r="E15" s="10">
        <f t="shared" si="0"/>
        <v>15</v>
      </c>
      <c r="F15" s="11">
        <f t="shared" si="1"/>
        <v>4100</v>
      </c>
    </row>
    <row r="16" spans="1:6" ht="15" customHeight="1" x14ac:dyDescent="0.25">
      <c r="A16" s="26" t="s">
        <v>140</v>
      </c>
      <c r="B16" s="210">
        <v>330</v>
      </c>
      <c r="C16" s="8">
        <v>25</v>
      </c>
      <c r="D16" s="35">
        <v>10</v>
      </c>
      <c r="E16" s="10">
        <f t="shared" si="0"/>
        <v>1</v>
      </c>
      <c r="F16" s="11">
        <f t="shared" si="1"/>
        <v>250</v>
      </c>
    </row>
    <row r="17" spans="1:8" ht="15" customHeight="1" x14ac:dyDescent="0.25">
      <c r="A17" s="121" t="s">
        <v>5</v>
      </c>
      <c r="B17" s="87"/>
      <c r="C17" s="87">
        <f>SUM(C9:C16)</f>
        <v>3070</v>
      </c>
      <c r="D17" s="41">
        <f>F17/C17</f>
        <v>8.6381107491856675</v>
      </c>
      <c r="E17" s="87">
        <f>SUM(E9:E16)</f>
        <v>83</v>
      </c>
      <c r="F17" s="87">
        <f>SUM(F9:F16)</f>
        <v>26519</v>
      </c>
    </row>
    <row r="18" spans="1:8" s="24" customFormat="1" ht="21" customHeight="1" x14ac:dyDescent="0.25">
      <c r="A18" s="84" t="s">
        <v>154</v>
      </c>
      <c r="B18" s="84"/>
      <c r="C18" s="85"/>
      <c r="D18" s="85"/>
      <c r="E18" s="85"/>
      <c r="F18" s="154"/>
    </row>
    <row r="19" spans="1:8" s="24" customFormat="1" ht="32.25" customHeight="1" x14ac:dyDescent="0.25">
      <c r="A19" s="47" t="s">
        <v>240</v>
      </c>
      <c r="B19" s="87"/>
      <c r="C19" s="8">
        <f>SUM(C21,C22,C23,C24)+C20/2.7</f>
        <v>18786.666666666668</v>
      </c>
      <c r="D19" s="155"/>
      <c r="E19" s="155"/>
      <c r="F19" s="154"/>
    </row>
    <row r="20" spans="1:8" s="24" customFormat="1" ht="15.75" customHeight="1" x14ac:dyDescent="0.25">
      <c r="A20" s="47" t="s">
        <v>215</v>
      </c>
      <c r="B20" s="48"/>
      <c r="C20" s="11">
        <v>1800</v>
      </c>
      <c r="D20" s="48"/>
      <c r="E20" s="48"/>
      <c r="F20" s="48"/>
    </row>
    <row r="21" spans="1:8" s="24" customFormat="1" ht="15.75" customHeight="1" x14ac:dyDescent="0.25">
      <c r="A21" s="46" t="s">
        <v>155</v>
      </c>
      <c r="B21" s="87"/>
      <c r="C21" s="8"/>
      <c r="D21" s="155"/>
      <c r="E21" s="155"/>
      <c r="F21" s="154"/>
    </row>
    <row r="22" spans="1:8" s="24" customFormat="1" ht="33.75" customHeight="1" x14ac:dyDescent="0.25">
      <c r="A22" s="46" t="s">
        <v>156</v>
      </c>
      <c r="B22" s="87"/>
      <c r="C22" s="8"/>
      <c r="D22" s="155"/>
      <c r="E22" s="155"/>
      <c r="F22" s="154"/>
    </row>
    <row r="23" spans="1:8" s="24" customFormat="1" ht="15.75" customHeight="1" x14ac:dyDescent="0.25">
      <c r="A23" s="46" t="s">
        <v>157</v>
      </c>
      <c r="B23" s="87"/>
      <c r="C23" s="8">
        <v>120</v>
      </c>
      <c r="D23" s="155"/>
      <c r="E23" s="155"/>
      <c r="F23" s="154"/>
    </row>
    <row r="24" spans="1:8" s="24" customFormat="1" ht="15.75" customHeight="1" x14ac:dyDescent="0.25">
      <c r="A24" s="47" t="s">
        <v>158</v>
      </c>
      <c r="B24" s="87"/>
      <c r="C24" s="8">
        <v>18000</v>
      </c>
      <c r="D24" s="155"/>
      <c r="E24" s="155"/>
      <c r="F24" s="154"/>
    </row>
    <row r="25" spans="1:8" s="24" customFormat="1" ht="44.25" customHeight="1" x14ac:dyDescent="0.25">
      <c r="A25" s="47" t="s">
        <v>214</v>
      </c>
      <c r="B25" s="87"/>
      <c r="C25" s="77">
        <v>128</v>
      </c>
      <c r="D25" s="8"/>
      <c r="E25" s="8"/>
      <c r="F25" s="8"/>
      <c r="G25" s="88"/>
    </row>
    <row r="26" spans="1:8" s="24" customFormat="1" ht="15" customHeight="1" x14ac:dyDescent="0.25">
      <c r="A26" s="13" t="s">
        <v>101</v>
      </c>
      <c r="B26" s="8"/>
      <c r="C26" s="11">
        <f>C27+C28</f>
        <v>25017.647058823532</v>
      </c>
      <c r="D26" s="8"/>
      <c r="E26" s="8"/>
      <c r="F26" s="8"/>
    </row>
    <row r="27" spans="1:8" s="24" customFormat="1" ht="15" customHeight="1" x14ac:dyDescent="0.25">
      <c r="A27" s="13" t="s">
        <v>203</v>
      </c>
      <c r="B27" s="8"/>
      <c r="C27" s="11">
        <v>18900</v>
      </c>
      <c r="D27" s="156"/>
      <c r="E27" s="156"/>
      <c r="F27" s="156"/>
      <c r="G27" s="122"/>
      <c r="H27" s="122"/>
    </row>
    <row r="28" spans="1:8" s="24" customFormat="1" ht="15" customHeight="1" x14ac:dyDescent="0.25">
      <c r="A28" s="13" t="s">
        <v>205</v>
      </c>
      <c r="B28" s="8"/>
      <c r="C28" s="77">
        <f>C29/8.5</f>
        <v>6117.6470588235297</v>
      </c>
      <c r="D28" s="156"/>
      <c r="E28" s="156"/>
      <c r="F28" s="156"/>
      <c r="G28" s="4"/>
      <c r="H28" s="4"/>
    </row>
    <row r="29" spans="1:8" s="158" customFormat="1" x14ac:dyDescent="0.25">
      <c r="A29" s="49" t="s">
        <v>204</v>
      </c>
      <c r="B29" s="87"/>
      <c r="C29" s="8">
        <v>52000</v>
      </c>
      <c r="D29" s="157"/>
      <c r="E29" s="157"/>
      <c r="F29" s="157"/>
      <c r="G29" s="90"/>
      <c r="H29" s="90"/>
    </row>
    <row r="30" spans="1:8" s="158" customFormat="1" x14ac:dyDescent="0.25">
      <c r="A30" s="51" t="s">
        <v>159</v>
      </c>
      <c r="B30" s="91"/>
      <c r="C30" s="52">
        <f>C19+ROUND(C27*3.2,0)+C29/3.9</f>
        <v>92600</v>
      </c>
      <c r="D30" s="157"/>
      <c r="E30" s="157"/>
      <c r="F30" s="157"/>
    </row>
    <row r="31" spans="1:8" s="158" customFormat="1" x14ac:dyDescent="0.25">
      <c r="A31" s="84" t="s">
        <v>121</v>
      </c>
      <c r="B31" s="12"/>
      <c r="C31" s="87"/>
      <c r="D31" s="157"/>
      <c r="E31" s="157"/>
      <c r="F31" s="157"/>
    </row>
    <row r="32" spans="1:8" s="158" customFormat="1" ht="37.5" customHeight="1" x14ac:dyDescent="0.25">
      <c r="A32" s="47" t="s">
        <v>240</v>
      </c>
      <c r="B32" s="12"/>
      <c r="C32" s="11">
        <f>SUM(C33,C34,C41,C47,C48,C49)</f>
        <v>12686</v>
      </c>
      <c r="D32" s="157"/>
      <c r="E32" s="157"/>
      <c r="F32" s="157"/>
    </row>
    <row r="33" spans="1:6" s="158" customFormat="1" ht="17.25" customHeight="1" x14ac:dyDescent="0.25">
      <c r="A33" s="47" t="s">
        <v>155</v>
      </c>
      <c r="B33" s="12"/>
      <c r="C33" s="11"/>
      <c r="D33" s="157"/>
      <c r="E33" s="157"/>
      <c r="F33" s="157"/>
    </row>
    <row r="34" spans="1:6" s="158" customFormat="1" ht="45" x14ac:dyDescent="0.25">
      <c r="A34" s="46" t="s">
        <v>160</v>
      </c>
      <c r="B34" s="12"/>
      <c r="C34" s="11">
        <f>C35+C36+C37+C39</f>
        <v>3359</v>
      </c>
      <c r="D34" s="157"/>
      <c r="E34" s="157"/>
      <c r="F34" s="157"/>
    </row>
    <row r="35" spans="1:6" s="158" customFormat="1" ht="30" x14ac:dyDescent="0.25">
      <c r="A35" s="92" t="s">
        <v>161</v>
      </c>
      <c r="B35" s="12"/>
      <c r="C35" s="94">
        <f>3355-1855</f>
        <v>1500</v>
      </c>
      <c r="D35" s="157"/>
      <c r="E35" s="157"/>
      <c r="F35" s="157"/>
    </row>
    <row r="36" spans="1:6" s="158" customFormat="1" ht="30" x14ac:dyDescent="0.25">
      <c r="A36" s="92" t="s">
        <v>162</v>
      </c>
      <c r="B36" s="12"/>
      <c r="C36" s="94">
        <v>860</v>
      </c>
      <c r="D36" s="157"/>
      <c r="E36" s="157"/>
      <c r="F36" s="157"/>
    </row>
    <row r="37" spans="1:6" s="158" customFormat="1" ht="45" x14ac:dyDescent="0.25">
      <c r="A37" s="92" t="s">
        <v>163</v>
      </c>
      <c r="B37" s="12"/>
      <c r="C37" s="94">
        <v>198</v>
      </c>
      <c r="D37" s="157"/>
      <c r="E37" s="157"/>
      <c r="F37" s="157"/>
    </row>
    <row r="38" spans="1:6" s="158" customFormat="1" x14ac:dyDescent="0.25">
      <c r="A38" s="92" t="s">
        <v>164</v>
      </c>
      <c r="B38" s="12"/>
      <c r="C38" s="94">
        <v>17</v>
      </c>
      <c r="D38" s="157"/>
      <c r="E38" s="157"/>
      <c r="F38" s="157"/>
    </row>
    <row r="39" spans="1:6" s="158" customFormat="1" ht="30" x14ac:dyDescent="0.25">
      <c r="A39" s="92" t="s">
        <v>165</v>
      </c>
      <c r="B39" s="12"/>
      <c r="C39" s="94">
        <v>801</v>
      </c>
      <c r="D39" s="157"/>
      <c r="E39" s="157"/>
      <c r="F39" s="157"/>
    </row>
    <row r="40" spans="1:6" s="158" customFormat="1" x14ac:dyDescent="0.25">
      <c r="A40" s="92" t="s">
        <v>164</v>
      </c>
      <c r="B40" s="12"/>
      <c r="C40" s="94">
        <v>155</v>
      </c>
      <c r="D40" s="157"/>
      <c r="E40" s="157"/>
      <c r="F40" s="157"/>
    </row>
    <row r="41" spans="1:6" s="158" customFormat="1" ht="45" x14ac:dyDescent="0.25">
      <c r="A41" s="46" t="s">
        <v>166</v>
      </c>
      <c r="B41" s="12"/>
      <c r="C41" s="94">
        <f>C42+C43+C45+C47</f>
        <v>9327</v>
      </c>
      <c r="D41" s="157"/>
      <c r="E41" s="157"/>
      <c r="F41" s="157"/>
    </row>
    <row r="42" spans="1:6" s="158" customFormat="1" ht="30" x14ac:dyDescent="0.25">
      <c r="A42" s="92" t="s">
        <v>167</v>
      </c>
      <c r="B42" s="12"/>
      <c r="C42" s="11">
        <v>2700</v>
      </c>
      <c r="D42" s="157"/>
      <c r="E42" s="157"/>
      <c r="F42" s="157"/>
    </row>
    <row r="43" spans="1:6" s="158" customFormat="1" ht="60" x14ac:dyDescent="0.25">
      <c r="A43" s="92" t="s">
        <v>168</v>
      </c>
      <c r="B43" s="12"/>
      <c r="C43" s="94">
        <v>5627</v>
      </c>
      <c r="D43" s="157"/>
      <c r="E43" s="157"/>
      <c r="F43" s="157"/>
    </row>
    <row r="44" spans="1:6" s="158" customFormat="1" x14ac:dyDescent="0.25">
      <c r="A44" s="92" t="s">
        <v>164</v>
      </c>
      <c r="B44" s="12"/>
      <c r="C44" s="94">
        <v>3500</v>
      </c>
      <c r="D44" s="157"/>
      <c r="E44" s="157"/>
      <c r="F44" s="157"/>
    </row>
    <row r="45" spans="1:6" s="158" customFormat="1" ht="45" x14ac:dyDescent="0.25">
      <c r="A45" s="92" t="s">
        <v>169</v>
      </c>
      <c r="B45" s="12"/>
      <c r="C45" s="94">
        <v>1000</v>
      </c>
      <c r="D45" s="157"/>
      <c r="E45" s="157"/>
      <c r="F45" s="157"/>
    </row>
    <row r="46" spans="1:6" s="158" customFormat="1" x14ac:dyDescent="0.25">
      <c r="A46" s="92" t="s">
        <v>164</v>
      </c>
      <c r="B46" s="12"/>
      <c r="C46" s="94">
        <v>500</v>
      </c>
      <c r="D46" s="157"/>
      <c r="E46" s="157"/>
      <c r="F46" s="157"/>
    </row>
    <row r="47" spans="1:6" s="158" customFormat="1" ht="45" x14ac:dyDescent="0.25">
      <c r="A47" s="46" t="s">
        <v>170</v>
      </c>
      <c r="B47" s="12"/>
      <c r="C47" s="94"/>
      <c r="D47" s="157"/>
      <c r="E47" s="157"/>
      <c r="F47" s="157"/>
    </row>
    <row r="48" spans="1:6" s="158" customFormat="1" ht="30" x14ac:dyDescent="0.25">
      <c r="A48" s="46" t="s">
        <v>171</v>
      </c>
      <c r="B48" s="12"/>
      <c r="C48" s="94"/>
      <c r="D48" s="157"/>
      <c r="E48" s="157"/>
      <c r="F48" s="157"/>
    </row>
    <row r="49" spans="1:6" s="158" customFormat="1" x14ac:dyDescent="0.25">
      <c r="A49" s="47" t="s">
        <v>172</v>
      </c>
      <c r="B49" s="12"/>
      <c r="C49" s="94"/>
      <c r="D49" s="157"/>
      <c r="E49" s="157"/>
      <c r="F49" s="157"/>
    </row>
    <row r="50" spans="1:6" s="158" customFormat="1" x14ac:dyDescent="0.25">
      <c r="A50" s="13" t="s">
        <v>101</v>
      </c>
      <c r="B50" s="87"/>
      <c r="C50" s="94"/>
      <c r="D50" s="157"/>
      <c r="E50" s="157"/>
      <c r="F50" s="157"/>
    </row>
    <row r="51" spans="1:6" s="158" customFormat="1" x14ac:dyDescent="0.25">
      <c r="A51" s="49" t="s">
        <v>118</v>
      </c>
      <c r="B51" s="87"/>
      <c r="C51" s="11"/>
      <c r="D51" s="157"/>
      <c r="E51" s="157"/>
      <c r="F51" s="157"/>
    </row>
    <row r="52" spans="1:6" s="24" customFormat="1" ht="30" x14ac:dyDescent="0.25">
      <c r="A52" s="13" t="s">
        <v>102</v>
      </c>
      <c r="B52" s="12"/>
      <c r="C52" s="11">
        <v>5300</v>
      </c>
      <c r="D52" s="8"/>
      <c r="E52" s="8"/>
      <c r="F52" s="8"/>
    </row>
    <row r="53" spans="1:6" s="24" customFormat="1" ht="30" x14ac:dyDescent="0.25">
      <c r="A53" s="50" t="s">
        <v>173</v>
      </c>
      <c r="B53" s="12"/>
      <c r="C53" s="11"/>
      <c r="D53" s="8"/>
      <c r="E53" s="8"/>
      <c r="F53" s="8"/>
    </row>
    <row r="54" spans="1:6" s="24" customFormat="1" ht="60" x14ac:dyDescent="0.25">
      <c r="A54" s="50" t="s">
        <v>223</v>
      </c>
      <c r="B54" s="12"/>
      <c r="C54" s="11">
        <v>1850</v>
      </c>
      <c r="D54" s="8"/>
      <c r="E54" s="8"/>
      <c r="F54" s="8"/>
    </row>
    <row r="55" spans="1:6" s="24" customFormat="1" x14ac:dyDescent="0.25">
      <c r="A55" s="96" t="s">
        <v>120</v>
      </c>
      <c r="B55" s="12"/>
      <c r="C55" s="52">
        <f>C32+ROUND(C50*3.2,0)+C52+C54</f>
        <v>19836</v>
      </c>
      <c r="D55" s="8"/>
      <c r="E55" s="8"/>
      <c r="F55" s="8"/>
    </row>
    <row r="56" spans="1:6" s="24" customFormat="1" ht="17.25" customHeight="1" x14ac:dyDescent="0.25">
      <c r="A56" s="97" t="s">
        <v>119</v>
      </c>
      <c r="B56" s="12"/>
      <c r="C56" s="52">
        <f>SUM(C30,C55)</f>
        <v>112436</v>
      </c>
      <c r="D56" s="8"/>
      <c r="E56" s="8"/>
      <c r="F56" s="8"/>
    </row>
    <row r="57" spans="1:6" s="24" customFormat="1" ht="17.25" customHeight="1" x14ac:dyDescent="0.25">
      <c r="A57" s="29" t="s">
        <v>7</v>
      </c>
      <c r="B57" s="12"/>
      <c r="C57" s="8"/>
      <c r="D57" s="10"/>
      <c r="E57" s="10"/>
      <c r="F57" s="8"/>
    </row>
    <row r="58" spans="1:6" s="24" customFormat="1" ht="17.25" customHeight="1" x14ac:dyDescent="0.25">
      <c r="A58" s="30" t="s">
        <v>109</v>
      </c>
      <c r="B58" s="12"/>
      <c r="C58" s="8"/>
      <c r="D58" s="10"/>
      <c r="E58" s="10"/>
      <c r="F58" s="8"/>
    </row>
    <row r="59" spans="1:6" s="24" customFormat="1" ht="15" customHeight="1" x14ac:dyDescent="0.25">
      <c r="A59" s="6" t="s">
        <v>25</v>
      </c>
      <c r="B59" s="179">
        <v>300</v>
      </c>
      <c r="C59" s="171">
        <v>90</v>
      </c>
      <c r="D59" s="99">
        <v>9.6</v>
      </c>
      <c r="E59" s="10">
        <f>ROUND(F59/B59,0)</f>
        <v>3</v>
      </c>
      <c r="F59" s="11">
        <f>ROUND(C59*D59,0)</f>
        <v>864</v>
      </c>
    </row>
    <row r="60" spans="1:6" s="24" customFormat="1" ht="15" customHeight="1" x14ac:dyDescent="0.25">
      <c r="A60" s="6" t="s">
        <v>21</v>
      </c>
      <c r="B60" s="179">
        <v>300</v>
      </c>
      <c r="C60" s="171">
        <v>220</v>
      </c>
      <c r="D60" s="99">
        <v>11</v>
      </c>
      <c r="E60" s="10">
        <f>ROUND(F60/B60,0)</f>
        <v>8</v>
      </c>
      <c r="F60" s="11">
        <f>ROUND(C60*D60,0)</f>
        <v>2420</v>
      </c>
    </row>
    <row r="61" spans="1:6" s="24" customFormat="1" ht="15" customHeight="1" x14ac:dyDescent="0.25">
      <c r="A61" s="6" t="s">
        <v>11</v>
      </c>
      <c r="B61" s="179">
        <v>300</v>
      </c>
      <c r="C61" s="171">
        <v>330</v>
      </c>
      <c r="D61" s="99">
        <v>9</v>
      </c>
      <c r="E61" s="10">
        <f>ROUND(F61/B61,0)</f>
        <v>10</v>
      </c>
      <c r="F61" s="11">
        <f>ROUND(C61*D61,0)</f>
        <v>2970</v>
      </c>
    </row>
    <row r="62" spans="1:6" s="24" customFormat="1" ht="15" customHeight="1" x14ac:dyDescent="0.25">
      <c r="A62" s="6" t="s">
        <v>23</v>
      </c>
      <c r="B62" s="179">
        <v>300</v>
      </c>
      <c r="C62" s="171">
        <v>135</v>
      </c>
      <c r="D62" s="99">
        <v>6</v>
      </c>
      <c r="E62" s="10">
        <f>ROUND(F62/B62,0)</f>
        <v>3</v>
      </c>
      <c r="F62" s="11">
        <f>ROUND(C62*D62,0)</f>
        <v>810</v>
      </c>
    </row>
    <row r="63" spans="1:6" s="24" customFormat="1" ht="15" customHeight="1" x14ac:dyDescent="0.25">
      <c r="A63" s="29" t="s">
        <v>9</v>
      </c>
      <c r="B63" s="212"/>
      <c r="C63" s="31">
        <f>SUM(C59:C62)</f>
        <v>775</v>
      </c>
      <c r="D63" s="41">
        <f>F63/C63</f>
        <v>9.1148387096774197</v>
      </c>
      <c r="E63" s="161">
        <f>SUM(E59:E62)</f>
        <v>24</v>
      </c>
      <c r="F63" s="31">
        <f>SUM(F59:F62)</f>
        <v>7064</v>
      </c>
    </row>
    <row r="64" spans="1:6" s="24" customFormat="1" ht="15" customHeight="1" x14ac:dyDescent="0.25">
      <c r="A64" s="30" t="s">
        <v>67</v>
      </c>
      <c r="B64" s="12"/>
      <c r="C64" s="87"/>
      <c r="D64" s="41"/>
      <c r="E64" s="123"/>
      <c r="F64" s="87"/>
    </row>
    <row r="65" spans="1:6" s="24" customFormat="1" ht="15" customHeight="1" x14ac:dyDescent="0.25">
      <c r="A65" s="203" t="s">
        <v>36</v>
      </c>
      <c r="B65" s="179">
        <v>240</v>
      </c>
      <c r="C65" s="171">
        <v>410</v>
      </c>
      <c r="D65" s="99">
        <v>8</v>
      </c>
      <c r="E65" s="10">
        <f>ROUND(F65/B65,0)</f>
        <v>14</v>
      </c>
      <c r="F65" s="11">
        <f>ROUND(C65*D65,0)</f>
        <v>3280</v>
      </c>
    </row>
    <row r="66" spans="1:6" s="24" customFormat="1" ht="15" customHeight="1" x14ac:dyDescent="0.25">
      <c r="A66" s="203" t="s">
        <v>11</v>
      </c>
      <c r="B66" s="179">
        <v>240</v>
      </c>
      <c r="C66" s="171">
        <v>80</v>
      </c>
      <c r="D66" s="99">
        <v>3</v>
      </c>
      <c r="E66" s="10">
        <f>ROUND(F66/B66,0)</f>
        <v>1</v>
      </c>
      <c r="F66" s="11">
        <f>ROUND(C66*D66,0)</f>
        <v>240</v>
      </c>
    </row>
    <row r="67" spans="1:6" s="24" customFormat="1" ht="15" customHeight="1" x14ac:dyDescent="0.25">
      <c r="A67" s="29" t="s">
        <v>111</v>
      </c>
      <c r="B67" s="213"/>
      <c r="C67" s="180">
        <f>C65+C66</f>
        <v>490</v>
      </c>
      <c r="D67" s="41">
        <f t="shared" ref="D67:D68" si="2">F67/C67</f>
        <v>7.1836734693877551</v>
      </c>
      <c r="E67" s="33">
        <f>E65+E66</f>
        <v>15</v>
      </c>
      <c r="F67" s="180">
        <f>F65+F66</f>
        <v>3520</v>
      </c>
    </row>
    <row r="68" spans="1:6" ht="16.5" customHeight="1" x14ac:dyDescent="0.25">
      <c r="A68" s="38" t="s">
        <v>100</v>
      </c>
      <c r="B68" s="179"/>
      <c r="C68" s="87">
        <f>C63+C67</f>
        <v>1265</v>
      </c>
      <c r="D68" s="41">
        <f t="shared" si="2"/>
        <v>8.3667984189723317</v>
      </c>
      <c r="E68" s="87">
        <f>E63+E67</f>
        <v>39</v>
      </c>
      <c r="F68" s="87">
        <f>F63+F67</f>
        <v>10584</v>
      </c>
    </row>
    <row r="69" spans="1:6" ht="16.5" customHeight="1" x14ac:dyDescent="0.25">
      <c r="A69" s="96" t="s">
        <v>132</v>
      </c>
      <c r="B69" s="179"/>
      <c r="C69" s="87">
        <f>C70+C72</f>
        <v>6815</v>
      </c>
      <c r="D69" s="41"/>
      <c r="E69" s="87"/>
      <c r="F69" s="87"/>
    </row>
    <row r="70" spans="1:6" x14ac:dyDescent="0.25">
      <c r="A70" s="110" t="s">
        <v>127</v>
      </c>
      <c r="B70" s="111"/>
      <c r="C70" s="171">
        <f>C71</f>
        <v>6810</v>
      </c>
      <c r="D70" s="111"/>
      <c r="E70" s="111"/>
      <c r="F70" s="111"/>
    </row>
    <row r="71" spans="1:6" x14ac:dyDescent="0.25">
      <c r="A71" s="114" t="s">
        <v>128</v>
      </c>
      <c r="B71" s="111"/>
      <c r="C71" s="171">
        <v>6810</v>
      </c>
      <c r="D71" s="111"/>
      <c r="E71" s="111"/>
      <c r="F71" s="111"/>
    </row>
    <row r="72" spans="1:6" x14ac:dyDescent="0.25">
      <c r="A72" s="72" t="s">
        <v>129</v>
      </c>
      <c r="B72" s="111"/>
      <c r="C72" s="142">
        <f>C73+C74</f>
        <v>5</v>
      </c>
      <c r="D72" s="111"/>
      <c r="E72" s="111"/>
      <c r="F72" s="111"/>
    </row>
    <row r="73" spans="1:6" ht="30" x14ac:dyDescent="0.25">
      <c r="A73" s="114" t="s">
        <v>130</v>
      </c>
      <c r="B73" s="111"/>
      <c r="C73" s="141">
        <f>10-5</f>
        <v>5</v>
      </c>
      <c r="D73" s="111"/>
      <c r="E73" s="111"/>
      <c r="F73" s="111"/>
    </row>
    <row r="74" spans="1:6" x14ac:dyDescent="0.25">
      <c r="A74" s="214" t="s">
        <v>131</v>
      </c>
      <c r="B74" s="215"/>
      <c r="C74" s="215"/>
      <c r="D74" s="215"/>
      <c r="E74" s="215"/>
      <c r="F74" s="215"/>
    </row>
  </sheetData>
  <mergeCells count="6">
    <mergeCell ref="A1:F2"/>
    <mergeCell ref="B3:B5"/>
    <mergeCell ref="D3:D5"/>
    <mergeCell ref="E3:E5"/>
    <mergeCell ref="C3:C5"/>
    <mergeCell ref="F3:F5"/>
  </mergeCells>
  <pageMargins left="0.78740157480314965" right="0" top="0.15748031496062992" bottom="0.15748031496062992" header="0" footer="0"/>
  <pageSetup paperSize="9" scale="8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zoomScale="80" zoomScaleNormal="80" zoomScaleSheetLayoutView="75" workbookViewId="0">
      <pane xSplit="1" ySplit="6" topLeftCell="B7" activePane="bottomRight" state="frozen"/>
      <selection activeCell="I25" sqref="I25"/>
      <selection pane="topRight" activeCell="I25" sqref="I25"/>
      <selection pane="bottomLeft" activeCell="I25" sqref="I25"/>
      <selection pane="bottomRight" activeCell="I25" sqref="I25"/>
    </sheetView>
  </sheetViews>
  <sheetFormatPr defaultColWidth="11.42578125" defaultRowHeight="15" x14ac:dyDescent="0.25"/>
  <cols>
    <col min="1" max="1" width="43.28515625" style="16" customWidth="1"/>
    <col min="2" max="2" width="11.7109375" style="16" hidden="1" customWidth="1"/>
    <col min="3" max="3" width="12.28515625" style="16" customWidth="1"/>
    <col min="4" max="4" width="11.42578125" style="16" customWidth="1"/>
    <col min="5" max="5" width="10.42578125" style="16" customWidth="1"/>
    <col min="6" max="6" width="10.7109375" style="16" customWidth="1"/>
    <col min="7" max="16384" width="11.42578125" style="16"/>
  </cols>
  <sheetData>
    <row r="1" spans="1:6" s="14" customFormat="1" ht="18.75" customHeight="1" x14ac:dyDescent="0.25">
      <c r="A1" s="625" t="s">
        <v>220</v>
      </c>
      <c r="B1" s="626"/>
      <c r="C1" s="626"/>
      <c r="D1" s="626"/>
      <c r="E1" s="626"/>
      <c r="F1" s="626"/>
    </row>
    <row r="2" spans="1:6" ht="15.75" customHeight="1" thickBot="1" x14ac:dyDescent="0.3">
      <c r="A2" s="626"/>
      <c r="B2" s="626"/>
      <c r="C2" s="626"/>
      <c r="D2" s="626"/>
      <c r="E2" s="626"/>
      <c r="F2" s="626"/>
    </row>
    <row r="3" spans="1:6" ht="27" customHeight="1" x14ac:dyDescent="0.3">
      <c r="A3" s="17" t="s">
        <v>133</v>
      </c>
      <c r="B3" s="600" t="s">
        <v>1</v>
      </c>
      <c r="C3" s="620" t="s">
        <v>201</v>
      </c>
      <c r="D3" s="606" t="s">
        <v>0</v>
      </c>
      <c r="E3" s="600" t="s">
        <v>2</v>
      </c>
      <c r="F3" s="603" t="s">
        <v>153</v>
      </c>
    </row>
    <row r="4" spans="1:6" ht="30.75" customHeight="1" x14ac:dyDescent="0.3">
      <c r="A4" s="18"/>
      <c r="B4" s="601"/>
      <c r="C4" s="621"/>
      <c r="D4" s="607"/>
      <c r="E4" s="601"/>
      <c r="F4" s="604"/>
    </row>
    <row r="5" spans="1:6" ht="34.5" customHeight="1" thickBot="1" x14ac:dyDescent="0.3">
      <c r="A5" s="19" t="s">
        <v>3</v>
      </c>
      <c r="B5" s="602"/>
      <c r="C5" s="622"/>
      <c r="D5" s="608"/>
      <c r="E5" s="602"/>
      <c r="F5" s="605"/>
    </row>
    <row r="6" spans="1:6" ht="15.75" thickBot="1" x14ac:dyDescent="0.3">
      <c r="A6" s="20">
        <v>1</v>
      </c>
      <c r="B6" s="21">
        <v>2</v>
      </c>
      <c r="C6" s="21">
        <v>3</v>
      </c>
      <c r="D6" s="21">
        <v>4</v>
      </c>
      <c r="E6" s="20">
        <v>5</v>
      </c>
      <c r="F6" s="21">
        <v>6</v>
      </c>
    </row>
    <row r="7" spans="1:6" s="24" customFormat="1" ht="29.25" x14ac:dyDescent="0.25">
      <c r="A7" s="197" t="s">
        <v>116</v>
      </c>
      <c r="B7" s="198"/>
      <c r="C7" s="198"/>
      <c r="D7" s="10"/>
      <c r="E7" s="10"/>
      <c r="F7" s="10"/>
    </row>
    <row r="8" spans="1:6" s="24" customFormat="1" x14ac:dyDescent="0.25">
      <c r="A8" s="67" t="s">
        <v>4</v>
      </c>
      <c r="B8" s="198"/>
      <c r="C8" s="198"/>
      <c r="D8" s="8"/>
      <c r="E8" s="8"/>
      <c r="F8" s="8"/>
    </row>
    <row r="9" spans="1:6" s="24" customFormat="1" x14ac:dyDescent="0.25">
      <c r="A9" s="70" t="s">
        <v>11</v>
      </c>
      <c r="B9" s="23">
        <v>340</v>
      </c>
      <c r="C9" s="8">
        <v>650</v>
      </c>
      <c r="D9" s="199">
        <v>8.5</v>
      </c>
      <c r="E9" s="10">
        <f t="shared" ref="E9:E16" si="0">ROUND(F9/B9,0)</f>
        <v>16</v>
      </c>
      <c r="F9" s="11">
        <f t="shared" ref="F9:F16" si="1">ROUND(C9*D9,0)</f>
        <v>5525</v>
      </c>
    </row>
    <row r="10" spans="1:6" s="24" customFormat="1" x14ac:dyDescent="0.25">
      <c r="A10" s="70" t="s">
        <v>21</v>
      </c>
      <c r="B10" s="23">
        <v>340</v>
      </c>
      <c r="C10" s="8">
        <v>470</v>
      </c>
      <c r="D10" s="199">
        <v>9.5</v>
      </c>
      <c r="E10" s="10">
        <f t="shared" si="0"/>
        <v>13</v>
      </c>
      <c r="F10" s="11">
        <f t="shared" si="1"/>
        <v>4465</v>
      </c>
    </row>
    <row r="11" spans="1:6" s="24" customFormat="1" x14ac:dyDescent="0.25">
      <c r="A11" s="70" t="s">
        <v>52</v>
      </c>
      <c r="B11" s="23">
        <v>340</v>
      </c>
      <c r="C11" s="8">
        <v>140</v>
      </c>
      <c r="D11" s="199">
        <v>11.6</v>
      </c>
      <c r="E11" s="10">
        <f t="shared" si="0"/>
        <v>5</v>
      </c>
      <c r="F11" s="11">
        <f t="shared" si="1"/>
        <v>1624</v>
      </c>
    </row>
    <row r="12" spans="1:6" s="24" customFormat="1" x14ac:dyDescent="0.25">
      <c r="A12" s="70" t="s">
        <v>27</v>
      </c>
      <c r="B12" s="23">
        <v>300</v>
      </c>
      <c r="C12" s="8">
        <v>175</v>
      </c>
      <c r="D12" s="199">
        <v>5.8</v>
      </c>
      <c r="E12" s="10">
        <f t="shared" si="0"/>
        <v>3</v>
      </c>
      <c r="F12" s="11">
        <f t="shared" si="1"/>
        <v>1015</v>
      </c>
    </row>
    <row r="13" spans="1:6" s="24" customFormat="1" x14ac:dyDescent="0.25">
      <c r="A13" s="70" t="s">
        <v>24</v>
      </c>
      <c r="B13" s="23">
        <v>340</v>
      </c>
      <c r="C13" s="8">
        <v>84</v>
      </c>
      <c r="D13" s="199">
        <v>7</v>
      </c>
      <c r="E13" s="10">
        <f t="shared" si="0"/>
        <v>2</v>
      </c>
      <c r="F13" s="11">
        <f t="shared" si="1"/>
        <v>588</v>
      </c>
    </row>
    <row r="14" spans="1:6" s="24" customFormat="1" x14ac:dyDescent="0.25">
      <c r="A14" s="70" t="s">
        <v>23</v>
      </c>
      <c r="B14" s="23">
        <v>340</v>
      </c>
      <c r="C14" s="8">
        <v>350</v>
      </c>
      <c r="D14" s="199">
        <v>6.1</v>
      </c>
      <c r="E14" s="10">
        <f t="shared" si="0"/>
        <v>6</v>
      </c>
      <c r="F14" s="11">
        <f t="shared" si="1"/>
        <v>2135</v>
      </c>
    </row>
    <row r="15" spans="1:6" s="24" customFormat="1" x14ac:dyDescent="0.25">
      <c r="A15" s="70" t="s">
        <v>140</v>
      </c>
      <c r="B15" s="23">
        <v>330</v>
      </c>
      <c r="C15" s="8">
        <v>84</v>
      </c>
      <c r="D15" s="199">
        <v>8</v>
      </c>
      <c r="E15" s="10">
        <f t="shared" si="0"/>
        <v>2</v>
      </c>
      <c r="F15" s="11">
        <f t="shared" si="1"/>
        <v>672</v>
      </c>
    </row>
    <row r="16" spans="1:6" s="24" customFormat="1" x14ac:dyDescent="0.25">
      <c r="A16" s="70" t="s">
        <v>25</v>
      </c>
      <c r="B16" s="23">
        <v>320</v>
      </c>
      <c r="C16" s="8">
        <v>320</v>
      </c>
      <c r="D16" s="199">
        <v>8</v>
      </c>
      <c r="E16" s="10">
        <f t="shared" si="0"/>
        <v>8</v>
      </c>
      <c r="F16" s="11">
        <f t="shared" si="1"/>
        <v>2560</v>
      </c>
    </row>
    <row r="17" spans="1:7" s="24" customFormat="1" ht="14.25" x14ac:dyDescent="0.2">
      <c r="A17" s="197" t="s">
        <v>5</v>
      </c>
      <c r="B17" s="73"/>
      <c r="C17" s="87">
        <f>SUM(C9:C16)</f>
        <v>2273</v>
      </c>
      <c r="D17" s="41">
        <f>F17/C17</f>
        <v>8.1759788825340962</v>
      </c>
      <c r="E17" s="134">
        <f>SUM(E9:E16)</f>
        <v>55</v>
      </c>
      <c r="F17" s="87">
        <f>SUM(F9:F16)</f>
        <v>18584</v>
      </c>
    </row>
    <row r="18" spans="1:7" s="79" customFormat="1" hidden="1" x14ac:dyDescent="0.25">
      <c r="A18" s="75" t="s">
        <v>151</v>
      </c>
      <c r="B18" s="76">
        <v>350</v>
      </c>
      <c r="C18" s="77"/>
      <c r="D18" s="78"/>
      <c r="E18" s="11"/>
      <c r="F18" s="77"/>
    </row>
    <row r="19" spans="1:7" s="79" customFormat="1" ht="14.25" hidden="1" x14ac:dyDescent="0.2">
      <c r="A19" s="80" t="s">
        <v>152</v>
      </c>
      <c r="B19" s="81"/>
      <c r="C19" s="82">
        <f t="shared" ref="C19" si="2">C17+C18</f>
        <v>2273</v>
      </c>
      <c r="D19" s="83" t="e">
        <f>#REF!/#REF!</f>
        <v>#REF!</v>
      </c>
      <c r="E19" s="82">
        <f t="shared" ref="E19:F19" si="3">E17+E18</f>
        <v>55</v>
      </c>
      <c r="F19" s="82">
        <f t="shared" si="3"/>
        <v>18584</v>
      </c>
    </row>
    <row r="20" spans="1:7" s="24" customFormat="1" ht="21" customHeight="1" x14ac:dyDescent="0.25">
      <c r="A20" s="84" t="s">
        <v>154</v>
      </c>
      <c r="B20" s="84"/>
      <c r="C20" s="85"/>
      <c r="D20" s="85"/>
      <c r="E20" s="85"/>
      <c r="F20" s="154"/>
    </row>
    <row r="21" spans="1:7" s="24" customFormat="1" ht="39" customHeight="1" x14ac:dyDescent="0.25">
      <c r="A21" s="47" t="s">
        <v>240</v>
      </c>
      <c r="B21" s="87"/>
      <c r="C21" s="8">
        <f>SUM(C23,C24,C25,C26)+C22/2.7</f>
        <v>23965.555555555555</v>
      </c>
      <c r="D21" s="155"/>
      <c r="E21" s="155"/>
      <c r="F21" s="154"/>
    </row>
    <row r="22" spans="1:7" s="24" customFormat="1" ht="15.75" customHeight="1" x14ac:dyDescent="0.25">
      <c r="A22" s="47" t="s">
        <v>215</v>
      </c>
      <c r="B22" s="48"/>
      <c r="C22" s="11">
        <f>405+150</f>
        <v>555</v>
      </c>
      <c r="D22" s="48"/>
      <c r="E22" s="48"/>
      <c r="F22" s="48"/>
    </row>
    <row r="23" spans="1:7" s="24" customFormat="1" ht="15.75" customHeight="1" x14ac:dyDescent="0.25">
      <c r="A23" s="46" t="s">
        <v>155</v>
      </c>
      <c r="B23" s="87"/>
      <c r="C23" s="8"/>
      <c r="D23" s="155"/>
      <c r="E23" s="155"/>
      <c r="F23" s="154"/>
    </row>
    <row r="24" spans="1:7" s="24" customFormat="1" ht="30" customHeight="1" x14ac:dyDescent="0.25">
      <c r="A24" s="46" t="s">
        <v>156</v>
      </c>
      <c r="B24" s="87"/>
      <c r="C24" s="8">
        <v>2560</v>
      </c>
      <c r="D24" s="155"/>
      <c r="E24" s="155"/>
      <c r="F24" s="154"/>
    </row>
    <row r="25" spans="1:7" s="24" customFormat="1" ht="15.75" customHeight="1" x14ac:dyDescent="0.25">
      <c r="A25" s="46" t="s">
        <v>157</v>
      </c>
      <c r="B25" s="87"/>
      <c r="C25" s="8">
        <v>200</v>
      </c>
      <c r="D25" s="155"/>
      <c r="E25" s="155"/>
      <c r="F25" s="154"/>
    </row>
    <row r="26" spans="1:7" s="24" customFormat="1" ht="15.75" customHeight="1" x14ac:dyDescent="0.25">
      <c r="A26" s="47" t="s">
        <v>158</v>
      </c>
      <c r="B26" s="87"/>
      <c r="C26" s="8">
        <v>21000</v>
      </c>
      <c r="D26" s="155"/>
      <c r="E26" s="155"/>
      <c r="F26" s="154"/>
    </row>
    <row r="27" spans="1:7" s="24" customFormat="1" ht="42" customHeight="1" x14ac:dyDescent="0.25">
      <c r="A27" s="47" t="s">
        <v>214</v>
      </c>
      <c r="B27" s="87"/>
      <c r="C27" s="77">
        <v>0</v>
      </c>
      <c r="D27" s="8"/>
      <c r="E27" s="8"/>
      <c r="F27" s="8"/>
      <c r="G27" s="88"/>
    </row>
    <row r="28" spans="1:7" s="24" customFormat="1" x14ac:dyDescent="0.25">
      <c r="A28" s="13" t="s">
        <v>101</v>
      </c>
      <c r="B28" s="8"/>
      <c r="C28" s="77">
        <f>C29+C30</f>
        <v>24996.117647058825</v>
      </c>
      <c r="D28" s="8"/>
      <c r="E28" s="8"/>
      <c r="F28" s="8"/>
    </row>
    <row r="29" spans="1:7" s="24" customFormat="1" x14ac:dyDescent="0.25">
      <c r="A29" s="13" t="s">
        <v>203</v>
      </c>
      <c r="B29" s="8"/>
      <c r="C29" s="8">
        <v>22532</v>
      </c>
      <c r="D29" s="156"/>
      <c r="E29" s="156"/>
      <c r="F29" s="156"/>
      <c r="G29" s="122"/>
    </row>
    <row r="30" spans="1:7" s="24" customFormat="1" x14ac:dyDescent="0.25">
      <c r="A30" s="13" t="s">
        <v>205</v>
      </c>
      <c r="B30" s="8"/>
      <c r="C30" s="77">
        <f>C31/8.5</f>
        <v>2464.1176470588234</v>
      </c>
      <c r="D30" s="156"/>
      <c r="E30" s="156"/>
      <c r="F30" s="156"/>
      <c r="G30" s="4"/>
    </row>
    <row r="31" spans="1:7" s="158" customFormat="1" x14ac:dyDescent="0.25">
      <c r="A31" s="49" t="s">
        <v>204</v>
      </c>
      <c r="B31" s="87"/>
      <c r="C31" s="8">
        <f>21095-150</f>
        <v>20945</v>
      </c>
      <c r="D31" s="157"/>
      <c r="E31" s="157"/>
      <c r="F31" s="157"/>
      <c r="G31" s="90"/>
    </row>
    <row r="32" spans="1:7" s="158" customFormat="1" x14ac:dyDescent="0.25">
      <c r="A32" s="51" t="s">
        <v>159</v>
      </c>
      <c r="B32" s="91"/>
      <c r="C32" s="52">
        <f>C21+ROUND(C29*3.2,0)+C31/3.9</f>
        <v>101438.06837606838</v>
      </c>
      <c r="D32" s="157"/>
      <c r="E32" s="157"/>
      <c r="F32" s="157"/>
    </row>
    <row r="33" spans="1:8" s="158" customFormat="1" x14ac:dyDescent="0.25">
      <c r="A33" s="84" t="s">
        <v>121</v>
      </c>
      <c r="B33" s="12"/>
      <c r="C33" s="87"/>
      <c r="D33" s="157"/>
      <c r="E33" s="157"/>
      <c r="F33" s="157"/>
    </row>
    <row r="34" spans="1:8" s="158" customFormat="1" ht="39.75" customHeight="1" x14ac:dyDescent="0.25">
      <c r="A34" s="47" t="s">
        <v>240</v>
      </c>
      <c r="B34" s="12"/>
      <c r="C34" s="11">
        <f>SUM(C35,C36,C43,C49,C50,C51)</f>
        <v>25976</v>
      </c>
      <c r="D34" s="157"/>
      <c r="E34" s="157"/>
      <c r="F34" s="157"/>
      <c r="H34" s="200"/>
    </row>
    <row r="35" spans="1:8" s="158" customFormat="1" ht="17.25" customHeight="1" x14ac:dyDescent="0.25">
      <c r="A35" s="47" t="s">
        <v>155</v>
      </c>
      <c r="B35" s="12"/>
      <c r="C35" s="11"/>
      <c r="D35" s="157"/>
      <c r="E35" s="157"/>
      <c r="F35" s="157"/>
    </row>
    <row r="36" spans="1:8" s="158" customFormat="1" ht="45" x14ac:dyDescent="0.25">
      <c r="A36" s="46" t="s">
        <v>160</v>
      </c>
      <c r="B36" s="12"/>
      <c r="C36" s="11">
        <f>C37+C38+C39+C41</f>
        <v>6970</v>
      </c>
      <c r="D36" s="157"/>
      <c r="E36" s="157"/>
      <c r="F36" s="157"/>
    </row>
    <row r="37" spans="1:8" s="158" customFormat="1" ht="30" x14ac:dyDescent="0.25">
      <c r="A37" s="92" t="s">
        <v>161</v>
      </c>
      <c r="B37" s="12"/>
      <c r="C37" s="94">
        <f>3996-1496</f>
        <v>2500</v>
      </c>
      <c r="D37" s="157"/>
      <c r="E37" s="157"/>
      <c r="F37" s="157"/>
    </row>
    <row r="38" spans="1:8" s="158" customFormat="1" ht="30" x14ac:dyDescent="0.25">
      <c r="A38" s="92" t="s">
        <v>162</v>
      </c>
      <c r="B38" s="12"/>
      <c r="C38" s="94">
        <v>750</v>
      </c>
      <c r="D38" s="157"/>
      <c r="E38" s="157"/>
      <c r="F38" s="157"/>
    </row>
    <row r="39" spans="1:8" s="158" customFormat="1" ht="45" x14ac:dyDescent="0.25">
      <c r="A39" s="92" t="s">
        <v>163</v>
      </c>
      <c r="B39" s="12"/>
      <c r="C39" s="94">
        <v>1534</v>
      </c>
      <c r="D39" s="157"/>
      <c r="E39" s="157"/>
      <c r="F39" s="157"/>
    </row>
    <row r="40" spans="1:8" s="158" customFormat="1" x14ac:dyDescent="0.25">
      <c r="A40" s="92" t="s">
        <v>164</v>
      </c>
      <c r="B40" s="12"/>
      <c r="C40" s="94">
        <v>160</v>
      </c>
      <c r="D40" s="157"/>
      <c r="E40" s="157"/>
      <c r="F40" s="157"/>
    </row>
    <row r="41" spans="1:8" s="158" customFormat="1" ht="30" x14ac:dyDescent="0.25">
      <c r="A41" s="92" t="s">
        <v>165</v>
      </c>
      <c r="B41" s="12"/>
      <c r="C41" s="94">
        <v>2186</v>
      </c>
      <c r="D41" s="157"/>
      <c r="E41" s="157"/>
      <c r="F41" s="157"/>
    </row>
    <row r="42" spans="1:8" s="158" customFormat="1" x14ac:dyDescent="0.25">
      <c r="A42" s="92" t="s">
        <v>164</v>
      </c>
      <c r="B42" s="12"/>
      <c r="C42" s="94">
        <v>230</v>
      </c>
      <c r="D42" s="157"/>
      <c r="E42" s="157"/>
      <c r="F42" s="157"/>
    </row>
    <row r="43" spans="1:8" s="158" customFormat="1" ht="45" x14ac:dyDescent="0.25">
      <c r="A43" s="46" t="s">
        <v>166</v>
      </c>
      <c r="B43" s="12"/>
      <c r="C43" s="94">
        <f>C44+C45+C47+C49</f>
        <v>19006</v>
      </c>
      <c r="D43" s="157"/>
      <c r="E43" s="157"/>
      <c r="F43" s="157"/>
    </row>
    <row r="44" spans="1:8" s="158" customFormat="1" ht="30" x14ac:dyDescent="0.25">
      <c r="A44" s="92" t="s">
        <v>167</v>
      </c>
      <c r="B44" s="12"/>
      <c r="C44" s="11">
        <v>4200</v>
      </c>
      <c r="D44" s="157"/>
      <c r="E44" s="157"/>
      <c r="F44" s="157"/>
    </row>
    <row r="45" spans="1:8" s="158" customFormat="1" ht="60" x14ac:dyDescent="0.25">
      <c r="A45" s="92" t="s">
        <v>168</v>
      </c>
      <c r="B45" s="12"/>
      <c r="C45" s="94">
        <v>13606</v>
      </c>
      <c r="D45" s="157"/>
      <c r="E45" s="157"/>
      <c r="F45" s="157"/>
    </row>
    <row r="46" spans="1:8" s="158" customFormat="1" x14ac:dyDescent="0.25">
      <c r="A46" s="92" t="s">
        <v>164</v>
      </c>
      <c r="B46" s="12"/>
      <c r="C46" s="94">
        <v>4400</v>
      </c>
      <c r="D46" s="157"/>
      <c r="E46" s="157"/>
      <c r="F46" s="157"/>
    </row>
    <row r="47" spans="1:8" s="158" customFormat="1" ht="45" x14ac:dyDescent="0.25">
      <c r="A47" s="92" t="s">
        <v>169</v>
      </c>
      <c r="B47" s="12"/>
      <c r="C47" s="94">
        <v>1200</v>
      </c>
      <c r="D47" s="157"/>
      <c r="E47" s="157"/>
      <c r="F47" s="157"/>
    </row>
    <row r="48" spans="1:8" s="158" customFormat="1" x14ac:dyDescent="0.25">
      <c r="A48" s="92" t="s">
        <v>164</v>
      </c>
      <c r="B48" s="12"/>
      <c r="C48" s="94">
        <v>459</v>
      </c>
      <c r="D48" s="157"/>
      <c r="E48" s="157"/>
      <c r="F48" s="157"/>
    </row>
    <row r="49" spans="1:7" s="158" customFormat="1" ht="45" x14ac:dyDescent="0.25">
      <c r="A49" s="46" t="s">
        <v>170</v>
      </c>
      <c r="B49" s="12"/>
      <c r="C49" s="94"/>
      <c r="D49" s="157"/>
      <c r="E49" s="157"/>
      <c r="F49" s="157"/>
    </row>
    <row r="50" spans="1:7" s="158" customFormat="1" ht="30" x14ac:dyDescent="0.25">
      <c r="A50" s="46" t="s">
        <v>171</v>
      </c>
      <c r="B50" s="12"/>
      <c r="C50" s="94"/>
      <c r="D50" s="157"/>
      <c r="E50" s="157"/>
      <c r="F50" s="157"/>
    </row>
    <row r="51" spans="1:7" s="158" customFormat="1" x14ac:dyDescent="0.25">
      <c r="A51" s="47" t="s">
        <v>172</v>
      </c>
      <c r="B51" s="12"/>
      <c r="C51" s="94"/>
      <c r="D51" s="157"/>
      <c r="E51" s="157"/>
      <c r="F51" s="157"/>
    </row>
    <row r="52" spans="1:7" s="158" customFormat="1" x14ac:dyDescent="0.25">
      <c r="A52" s="13" t="s">
        <v>101</v>
      </c>
      <c r="B52" s="87"/>
      <c r="C52" s="94"/>
      <c r="D52" s="157"/>
      <c r="E52" s="157"/>
      <c r="F52" s="157"/>
    </row>
    <row r="53" spans="1:7" s="158" customFormat="1" x14ac:dyDescent="0.25">
      <c r="A53" s="49" t="s">
        <v>118</v>
      </c>
      <c r="B53" s="87"/>
      <c r="C53" s="11"/>
      <c r="D53" s="157"/>
      <c r="E53" s="157"/>
      <c r="F53" s="157"/>
    </row>
    <row r="54" spans="1:7" s="24" customFormat="1" ht="30" x14ac:dyDescent="0.25">
      <c r="A54" s="13" t="s">
        <v>102</v>
      </c>
      <c r="B54" s="12"/>
      <c r="C54" s="11">
        <v>5000</v>
      </c>
      <c r="D54" s="8"/>
      <c r="E54" s="8"/>
      <c r="F54" s="8"/>
      <c r="G54" s="136"/>
    </row>
    <row r="55" spans="1:7" s="24" customFormat="1" ht="30" x14ac:dyDescent="0.25">
      <c r="A55" s="50" t="s">
        <v>173</v>
      </c>
      <c r="B55" s="12"/>
      <c r="C55" s="11"/>
      <c r="D55" s="8"/>
      <c r="E55" s="8"/>
      <c r="F55" s="8"/>
    </row>
    <row r="56" spans="1:7" s="24" customFormat="1" ht="63.75" customHeight="1" x14ac:dyDescent="0.25">
      <c r="A56" s="13" t="s">
        <v>223</v>
      </c>
      <c r="B56" s="12"/>
      <c r="C56" s="11">
        <f>2000-439</f>
        <v>1561</v>
      </c>
      <c r="D56" s="8"/>
      <c r="E56" s="8"/>
      <c r="F56" s="8"/>
    </row>
    <row r="57" spans="1:7" s="24" customFormat="1" x14ac:dyDescent="0.25">
      <c r="A57" s="96" t="s">
        <v>120</v>
      </c>
      <c r="B57" s="12"/>
      <c r="C57" s="52">
        <f>C34+ROUND(C52*3.2,0)+C54+C56</f>
        <v>32537</v>
      </c>
      <c r="D57" s="8"/>
      <c r="E57" s="8"/>
      <c r="F57" s="8"/>
    </row>
    <row r="58" spans="1:7" s="24" customFormat="1" ht="17.25" customHeight="1" x14ac:dyDescent="0.25">
      <c r="A58" s="97" t="s">
        <v>119</v>
      </c>
      <c r="B58" s="12"/>
      <c r="C58" s="52">
        <f>SUM(C32,C57)</f>
        <v>133975.06837606838</v>
      </c>
      <c r="D58" s="8"/>
      <c r="E58" s="8"/>
      <c r="F58" s="8"/>
    </row>
    <row r="59" spans="1:7" s="24" customFormat="1" ht="18" customHeight="1" x14ac:dyDescent="0.25">
      <c r="A59" s="201" t="s">
        <v>7</v>
      </c>
      <c r="B59" s="12"/>
      <c r="C59" s="8"/>
      <c r="D59" s="10"/>
      <c r="E59" s="10"/>
      <c r="F59" s="8"/>
    </row>
    <row r="60" spans="1:7" s="24" customFormat="1" x14ac:dyDescent="0.25">
      <c r="A60" s="30" t="s">
        <v>109</v>
      </c>
      <c r="B60" s="12"/>
      <c r="C60" s="8"/>
      <c r="D60" s="10"/>
      <c r="E60" s="10"/>
      <c r="F60" s="8"/>
    </row>
    <row r="61" spans="1:7" s="24" customFormat="1" x14ac:dyDescent="0.25">
      <c r="A61" s="6" t="s">
        <v>25</v>
      </c>
      <c r="B61" s="23">
        <v>300</v>
      </c>
      <c r="C61" s="8">
        <v>130</v>
      </c>
      <c r="D61" s="199">
        <v>10</v>
      </c>
      <c r="E61" s="10">
        <f>ROUND(F61/B61,0)</f>
        <v>4</v>
      </c>
      <c r="F61" s="11">
        <f>ROUND(C61*D61,0)</f>
        <v>1300</v>
      </c>
    </row>
    <row r="62" spans="1:7" s="24" customFormat="1" x14ac:dyDescent="0.25">
      <c r="A62" s="6" t="s">
        <v>23</v>
      </c>
      <c r="B62" s="23">
        <v>300</v>
      </c>
      <c r="C62" s="8">
        <v>160</v>
      </c>
      <c r="D62" s="199">
        <v>6</v>
      </c>
      <c r="E62" s="10">
        <f>ROUND(F62/B62,0)</f>
        <v>3</v>
      </c>
      <c r="F62" s="11">
        <f>ROUND(C62*D62,0)</f>
        <v>960</v>
      </c>
    </row>
    <row r="63" spans="1:7" s="24" customFormat="1" x14ac:dyDescent="0.25">
      <c r="A63" s="6" t="s">
        <v>11</v>
      </c>
      <c r="B63" s="23">
        <v>300</v>
      </c>
      <c r="C63" s="8">
        <v>180</v>
      </c>
      <c r="D63" s="199">
        <v>10.5</v>
      </c>
      <c r="E63" s="10">
        <f>ROUND(F63/B63,0)</f>
        <v>6</v>
      </c>
      <c r="F63" s="11">
        <f>ROUND(C63*D63,0)</f>
        <v>1890</v>
      </c>
    </row>
    <row r="64" spans="1:7" s="24" customFormat="1" x14ac:dyDescent="0.25">
      <c r="A64" s="6" t="s">
        <v>21</v>
      </c>
      <c r="B64" s="23">
        <v>300</v>
      </c>
      <c r="C64" s="8">
        <v>120</v>
      </c>
      <c r="D64" s="199">
        <v>10</v>
      </c>
      <c r="E64" s="10">
        <f>ROUND(F64/B64,0)</f>
        <v>4</v>
      </c>
      <c r="F64" s="11">
        <f>ROUND(C64*D64,0)</f>
        <v>1200</v>
      </c>
    </row>
    <row r="65" spans="1:6" s="24" customFormat="1" x14ac:dyDescent="0.25">
      <c r="A65" s="202" t="s">
        <v>24</v>
      </c>
      <c r="B65" s="23">
        <v>300</v>
      </c>
      <c r="C65" s="8">
        <v>40</v>
      </c>
      <c r="D65" s="199">
        <v>8.5</v>
      </c>
      <c r="E65" s="10">
        <f>ROUND(F65/B65,0)</f>
        <v>1</v>
      </c>
      <c r="F65" s="11">
        <f>ROUND(C65*D65,0)</f>
        <v>340</v>
      </c>
    </row>
    <row r="66" spans="1:6" s="24" customFormat="1" x14ac:dyDescent="0.25">
      <c r="A66" s="29" t="s">
        <v>9</v>
      </c>
      <c r="B66" s="105"/>
      <c r="C66" s="31">
        <f>C61+C62+C63+C64+C65</f>
        <v>630</v>
      </c>
      <c r="D66" s="41">
        <f>F66/C66</f>
        <v>9.0317460317460316</v>
      </c>
      <c r="E66" s="33">
        <f>E61+E62+E63+E64+E65</f>
        <v>18</v>
      </c>
      <c r="F66" s="33">
        <f>F61+F62+F63+F64+F65</f>
        <v>5690</v>
      </c>
    </row>
    <row r="67" spans="1:6" s="24" customFormat="1" x14ac:dyDescent="0.25">
      <c r="A67" s="30" t="s">
        <v>67</v>
      </c>
      <c r="B67" s="105"/>
      <c r="C67" s="31"/>
      <c r="D67" s="153"/>
      <c r="E67" s="33"/>
      <c r="F67" s="33"/>
    </row>
    <row r="68" spans="1:6" s="24" customFormat="1" x14ac:dyDescent="0.25">
      <c r="A68" s="203" t="s">
        <v>21</v>
      </c>
      <c r="B68" s="204">
        <v>240</v>
      </c>
      <c r="C68" s="8">
        <v>500</v>
      </c>
      <c r="D68" s="199">
        <v>8</v>
      </c>
      <c r="E68" s="10">
        <f>ROUND(F68/B68,0)</f>
        <v>17</v>
      </c>
      <c r="F68" s="11">
        <f>ROUND(C68*D68,0)</f>
        <v>4000</v>
      </c>
    </row>
    <row r="69" spans="1:6" s="24" customFormat="1" x14ac:dyDescent="0.25">
      <c r="A69" s="29" t="s">
        <v>111</v>
      </c>
      <c r="B69" s="205"/>
      <c r="C69" s="31">
        <f>C68</f>
        <v>500</v>
      </c>
      <c r="D69" s="153">
        <f t="shared" ref="D69:F69" si="4">D68</f>
        <v>8</v>
      </c>
      <c r="E69" s="31">
        <f t="shared" si="4"/>
        <v>17</v>
      </c>
      <c r="F69" s="31">
        <f t="shared" si="4"/>
        <v>4000</v>
      </c>
    </row>
    <row r="70" spans="1:6" s="24" customFormat="1" ht="16.5" customHeight="1" x14ac:dyDescent="0.25">
      <c r="A70" s="38" t="s">
        <v>99</v>
      </c>
      <c r="B70" s="68"/>
      <c r="C70" s="87">
        <f>C66+C69</f>
        <v>1130</v>
      </c>
      <c r="D70" s="41">
        <f>F70/C70</f>
        <v>8.5752212389380524</v>
      </c>
      <c r="E70" s="87">
        <f>E66+E69</f>
        <v>35</v>
      </c>
      <c r="F70" s="87">
        <f>F66+F69</f>
        <v>9690</v>
      </c>
    </row>
    <row r="71" spans="1:6" s="24" customFormat="1" ht="30" x14ac:dyDescent="0.25">
      <c r="A71" s="206" t="s">
        <v>126</v>
      </c>
      <c r="B71" s="207"/>
      <c r="C71" s="91">
        <v>756</v>
      </c>
      <c r="D71" s="41"/>
      <c r="E71" s="87"/>
      <c r="F71" s="87"/>
    </row>
    <row r="72" spans="1:6" s="24" customFormat="1" ht="15" customHeight="1" x14ac:dyDescent="0.25">
      <c r="A72" s="208" t="s">
        <v>132</v>
      </c>
      <c r="B72" s="23"/>
      <c r="C72" s="87">
        <f>C73+C75</f>
        <v>5010</v>
      </c>
      <c r="D72" s="10"/>
      <c r="E72" s="10"/>
      <c r="F72" s="10"/>
    </row>
    <row r="73" spans="1:6" x14ac:dyDescent="0.25">
      <c r="A73" s="72" t="s">
        <v>127</v>
      </c>
      <c r="B73" s="111"/>
      <c r="C73" s="183">
        <f>C74</f>
        <v>5000</v>
      </c>
      <c r="D73" s="111"/>
      <c r="E73" s="111"/>
      <c r="F73" s="111"/>
    </row>
    <row r="74" spans="1:6" x14ac:dyDescent="0.25">
      <c r="A74" s="114" t="s">
        <v>128</v>
      </c>
      <c r="B74" s="111"/>
      <c r="C74" s="182">
        <v>5000</v>
      </c>
      <c r="D74" s="111"/>
      <c r="E74" s="111"/>
      <c r="F74" s="111"/>
    </row>
    <row r="75" spans="1:6" x14ac:dyDescent="0.25">
      <c r="A75" s="72" t="s">
        <v>129</v>
      </c>
      <c r="B75" s="111"/>
      <c r="C75" s="142">
        <f>C76+C77</f>
        <v>10</v>
      </c>
      <c r="D75" s="111"/>
      <c r="E75" s="111"/>
      <c r="F75" s="111"/>
    </row>
    <row r="76" spans="1:6" ht="30" x14ac:dyDescent="0.25">
      <c r="A76" s="114" t="s">
        <v>130</v>
      </c>
      <c r="B76" s="111"/>
      <c r="C76" s="141">
        <v>10</v>
      </c>
      <c r="D76" s="111"/>
      <c r="E76" s="111"/>
      <c r="F76" s="111"/>
    </row>
    <row r="77" spans="1:6" ht="15.75" thickBot="1" x14ac:dyDescent="0.3">
      <c r="A77" s="117" t="s">
        <v>131</v>
      </c>
      <c r="B77" s="118"/>
      <c r="C77" s="118"/>
      <c r="D77" s="118"/>
      <c r="E77" s="118"/>
      <c r="F77" s="118"/>
    </row>
    <row r="78" spans="1:6" s="24" customFormat="1" thickBot="1" x14ac:dyDescent="0.25">
      <c r="A78" s="58" t="s">
        <v>10</v>
      </c>
      <c r="B78" s="143"/>
      <c r="C78" s="143"/>
      <c r="D78" s="143"/>
      <c r="E78" s="143"/>
      <c r="F78" s="143"/>
    </row>
  </sheetData>
  <mergeCells count="6">
    <mergeCell ref="A1:F2"/>
    <mergeCell ref="B3:B5"/>
    <mergeCell ref="D3:D5"/>
    <mergeCell ref="E3:E5"/>
    <mergeCell ref="C3:C5"/>
    <mergeCell ref="F3:F5"/>
  </mergeCells>
  <pageMargins left="0.78740157480314965" right="0" top="0" bottom="0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30</vt:i4>
      </vt:variant>
    </vt:vector>
  </HeadingPairs>
  <TitlesOfParts>
    <vt:vector size="46" baseType="lpstr">
      <vt:lpstr>Хабаровск-1</vt:lpstr>
      <vt:lpstr>Хабаровск-2</vt:lpstr>
      <vt:lpstr>Комсомольск</vt:lpstr>
      <vt:lpstr>Амурск</vt:lpstr>
      <vt:lpstr>Аян</vt:lpstr>
      <vt:lpstr>Бикин</vt:lpstr>
      <vt:lpstr>Ванино</vt:lpstr>
      <vt:lpstr>Верхнебур</vt:lpstr>
      <vt:lpstr>Вяземский</vt:lpstr>
      <vt:lpstr>ЛАЗО</vt:lpstr>
      <vt:lpstr>Нанайский</vt:lpstr>
      <vt:lpstr>Николаевск</vt:lpstr>
      <vt:lpstr>Совгавань</vt:lpstr>
      <vt:lpstr>Солнечный</vt:lpstr>
      <vt:lpstr>Ульч</vt:lpstr>
      <vt:lpstr>Частные МО</vt:lpstr>
      <vt:lpstr>Амурск!Заголовки_для_печати</vt:lpstr>
      <vt:lpstr>Аян!Заголовки_для_печати</vt:lpstr>
      <vt:lpstr>Бикин!Заголовки_для_печати</vt:lpstr>
      <vt:lpstr>Ванино!Заголовки_для_печати</vt:lpstr>
      <vt:lpstr>Верхнебур!Заголовки_для_печати</vt:lpstr>
      <vt:lpstr>Вяземский!Заголовки_для_печати</vt:lpstr>
      <vt:lpstr>Комсомольск!Заголовки_для_печати</vt:lpstr>
      <vt:lpstr>ЛАЗО!Заголовки_для_печати</vt:lpstr>
      <vt:lpstr>Нанайский!Заголовки_для_печати</vt:lpstr>
      <vt:lpstr>Николаевск!Заголовки_для_печати</vt:lpstr>
      <vt:lpstr>Совгавань!Заголовки_для_печати</vt:lpstr>
      <vt:lpstr>Солнечный!Заголовки_для_печати</vt:lpstr>
      <vt:lpstr>Ульч!Заголовки_для_печати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Амурск!Область_печати</vt:lpstr>
      <vt:lpstr>Бикин!Область_печати</vt:lpstr>
      <vt:lpstr>Ванино!Область_печати</vt:lpstr>
      <vt:lpstr>Верхнебур!Область_печати</vt:lpstr>
      <vt:lpstr>Вяземский!Область_печати</vt:lpstr>
      <vt:lpstr>Комсомольск!Область_печати</vt:lpstr>
      <vt:lpstr>ЛАЗО!Область_печати</vt:lpstr>
      <vt:lpstr>Николаевск!Область_печати</vt:lpstr>
      <vt:lpstr>Совгавань!Область_печати</vt:lpstr>
      <vt:lpstr>Солнечный!Область_печати</vt:lpstr>
      <vt:lpstr>Ульч!Область_печати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2019-11-07T01:26:55Z</cp:lastPrinted>
  <dcterms:created xsi:type="dcterms:W3CDTF">2011-12-09T04:00:35Z</dcterms:created>
  <dcterms:modified xsi:type="dcterms:W3CDTF">2019-11-07T01:28:45Z</dcterms:modified>
</cp:coreProperties>
</file>