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120" windowWidth="19005" windowHeight="9630"/>
  </bookViews>
  <sheets>
    <sheet name="ОЦЕНКА АПП октябрь (2)" sheetId="1" r:id="rId1"/>
  </sheets>
  <externalReferences>
    <externalReference r:id="rId2"/>
    <externalReference r:id="rId3"/>
  </externalReferences>
  <definedNames>
    <definedName name="_xlnm._FilterDatabase" localSheetId="0" hidden="1">'ОЦЕНКА АПП октябрь (2)'!$A$13:$K$13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октябрь (2)'!$9:$13</definedName>
    <definedName name="_xlnm.Print_Area" localSheetId="0">'ОЦЕНКА АПП октябрь (2)'!$A$5:$K$60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J60" i="1" l="1"/>
  <c r="F60" i="1"/>
  <c r="E59" i="1"/>
  <c r="G59" i="1" s="1"/>
  <c r="H59" i="1" s="1"/>
  <c r="I59" i="1" s="1"/>
  <c r="E58" i="1"/>
  <c r="G58" i="1" s="1"/>
  <c r="H58" i="1" s="1"/>
  <c r="I58" i="1" s="1"/>
  <c r="A58" i="1"/>
  <c r="A59" i="1" s="1"/>
  <c r="E57" i="1"/>
  <c r="G57" i="1" s="1"/>
  <c r="H57" i="1" s="1"/>
  <c r="I57" i="1" s="1"/>
  <c r="E56" i="1"/>
  <c r="G56" i="1" s="1"/>
  <c r="H56" i="1" s="1"/>
  <c r="I56" i="1" s="1"/>
  <c r="D55" i="1"/>
  <c r="E55" i="1" s="1"/>
  <c r="G55" i="1" s="1"/>
  <c r="H55" i="1" s="1"/>
  <c r="I55" i="1" s="1"/>
  <c r="D54" i="1"/>
  <c r="E54" i="1" s="1"/>
  <c r="G54" i="1" s="1"/>
  <c r="H54" i="1" s="1"/>
  <c r="I54" i="1" s="1"/>
  <c r="G53" i="1"/>
  <c r="H53" i="1" s="1"/>
  <c r="I53" i="1" s="1"/>
  <c r="E53" i="1"/>
  <c r="E52" i="1"/>
  <c r="G52" i="1" s="1"/>
  <c r="H52" i="1" s="1"/>
  <c r="I52" i="1" s="1"/>
  <c r="E51" i="1"/>
  <c r="G51" i="1" s="1"/>
  <c r="H51" i="1" s="1"/>
  <c r="I51" i="1" s="1"/>
  <c r="D50" i="1"/>
  <c r="E50" i="1" s="1"/>
  <c r="G50" i="1" s="1"/>
  <c r="H50" i="1" s="1"/>
  <c r="I50" i="1" s="1"/>
  <c r="D49" i="1"/>
  <c r="E49" i="1" s="1"/>
  <c r="G49" i="1" s="1"/>
  <c r="H49" i="1" s="1"/>
  <c r="I49" i="1" s="1"/>
  <c r="E48" i="1"/>
  <c r="G48" i="1" s="1"/>
  <c r="H48" i="1" s="1"/>
  <c r="I48" i="1" s="1"/>
  <c r="E47" i="1"/>
  <c r="G47" i="1" s="1"/>
  <c r="H47" i="1" s="1"/>
  <c r="I47" i="1" s="1"/>
  <c r="E46" i="1"/>
  <c r="G46" i="1" s="1"/>
  <c r="H46" i="1" s="1"/>
  <c r="I46" i="1" s="1"/>
  <c r="E45" i="1"/>
  <c r="G45" i="1" s="1"/>
  <c r="H45" i="1" s="1"/>
  <c r="I45" i="1" s="1"/>
  <c r="E44" i="1"/>
  <c r="G44" i="1" s="1"/>
  <c r="H44" i="1" s="1"/>
  <c r="I44" i="1" s="1"/>
  <c r="G43" i="1"/>
  <c r="H43" i="1" s="1"/>
  <c r="I43" i="1" s="1"/>
  <c r="E43" i="1"/>
  <c r="E42" i="1"/>
  <c r="G42" i="1" s="1"/>
  <c r="H42" i="1" s="1"/>
  <c r="I42" i="1" s="1"/>
  <c r="E41" i="1"/>
  <c r="G41" i="1" s="1"/>
  <c r="H41" i="1" s="1"/>
  <c r="I41" i="1" s="1"/>
  <c r="E40" i="1"/>
  <c r="G40" i="1" s="1"/>
  <c r="H40" i="1" s="1"/>
  <c r="I40" i="1" s="1"/>
  <c r="D39" i="1"/>
  <c r="E39" i="1" s="1"/>
  <c r="G39" i="1" s="1"/>
  <c r="H39" i="1" s="1"/>
  <c r="I39" i="1" s="1"/>
  <c r="D38" i="1"/>
  <c r="E37" i="1"/>
  <c r="G37" i="1" s="1"/>
  <c r="H37" i="1" s="1"/>
  <c r="I37" i="1" s="1"/>
  <c r="E36" i="1"/>
  <c r="G36" i="1" s="1"/>
  <c r="H36" i="1" s="1"/>
  <c r="I36" i="1" s="1"/>
  <c r="E35" i="1"/>
  <c r="G35" i="1" s="1"/>
  <c r="H35" i="1" s="1"/>
  <c r="I35" i="1" s="1"/>
  <c r="E34" i="1"/>
  <c r="G34" i="1" s="1"/>
  <c r="H34" i="1" s="1"/>
  <c r="I34" i="1" s="1"/>
  <c r="G33" i="1"/>
  <c r="H33" i="1" s="1"/>
  <c r="I33" i="1" s="1"/>
  <c r="E33" i="1"/>
  <c r="E32" i="1"/>
  <c r="G32" i="1" s="1"/>
  <c r="H32" i="1" s="1"/>
  <c r="I32" i="1" s="1"/>
  <c r="E31" i="1"/>
  <c r="G31" i="1" s="1"/>
  <c r="H31" i="1" s="1"/>
  <c r="I31" i="1" s="1"/>
  <c r="E30" i="1"/>
  <c r="G30" i="1" s="1"/>
  <c r="H30" i="1" s="1"/>
  <c r="I30" i="1" s="1"/>
  <c r="E29" i="1"/>
  <c r="G29" i="1" s="1"/>
  <c r="H29" i="1" s="1"/>
  <c r="I29" i="1" s="1"/>
  <c r="E28" i="1"/>
  <c r="G28" i="1" s="1"/>
  <c r="H28" i="1" s="1"/>
  <c r="I28" i="1" s="1"/>
  <c r="E27" i="1"/>
  <c r="G27" i="1" s="1"/>
  <c r="H27" i="1" s="1"/>
  <c r="I27" i="1" s="1"/>
  <c r="E26" i="1"/>
  <c r="G26" i="1" s="1"/>
  <c r="H26" i="1" s="1"/>
  <c r="I26" i="1" s="1"/>
  <c r="E25" i="1"/>
  <c r="G25" i="1" s="1"/>
  <c r="H25" i="1" s="1"/>
  <c r="I25" i="1" s="1"/>
  <c r="E24" i="1"/>
  <c r="G24" i="1" s="1"/>
  <c r="H24" i="1" s="1"/>
  <c r="I24" i="1" s="1"/>
  <c r="E23" i="1"/>
  <c r="G23" i="1" s="1"/>
  <c r="H23" i="1" s="1"/>
  <c r="I23" i="1" s="1"/>
  <c r="E22" i="1"/>
  <c r="G22" i="1" s="1"/>
  <c r="H22" i="1" s="1"/>
  <c r="I22" i="1" s="1"/>
  <c r="E21" i="1"/>
  <c r="G21" i="1" s="1"/>
  <c r="H21" i="1" s="1"/>
  <c r="I21" i="1" s="1"/>
  <c r="E20" i="1"/>
  <c r="G20" i="1" s="1"/>
  <c r="H20" i="1" s="1"/>
  <c r="I20" i="1" s="1"/>
  <c r="E19" i="1"/>
  <c r="G19" i="1" s="1"/>
  <c r="H19" i="1" s="1"/>
  <c r="I19" i="1" s="1"/>
  <c r="E18" i="1"/>
  <c r="G18" i="1" s="1"/>
  <c r="H18" i="1" s="1"/>
  <c r="I18" i="1" s="1"/>
  <c r="E17" i="1"/>
  <c r="G17" i="1" s="1"/>
  <c r="H17" i="1" s="1"/>
  <c r="I17" i="1" s="1"/>
  <c r="E16" i="1"/>
  <c r="G16" i="1" s="1"/>
  <c r="H16" i="1" s="1"/>
  <c r="I16" i="1" s="1"/>
  <c r="E15" i="1"/>
  <c r="G15" i="1" s="1"/>
  <c r="H15" i="1" s="1"/>
  <c r="I15" i="1" s="1"/>
  <c r="E14" i="1"/>
  <c r="D60" i="1" l="1"/>
  <c r="K15" i="1"/>
  <c r="M15" i="1" s="1"/>
  <c r="K19" i="1"/>
  <c r="M19" i="1" s="1"/>
  <c r="K17" i="1"/>
  <c r="M17" i="1" s="1"/>
  <c r="K28" i="1"/>
  <c r="M28" i="1" s="1"/>
  <c r="K22" i="1"/>
  <c r="M22" i="1" s="1"/>
  <c r="K32" i="1"/>
  <c r="M32" i="1" s="1"/>
  <c r="K42" i="1"/>
  <c r="M42" i="1" s="1"/>
  <c r="K58" i="1"/>
  <c r="M58" i="1" s="1"/>
  <c r="K31" i="1"/>
  <c r="M31" i="1" s="1"/>
  <c r="K25" i="1"/>
  <c r="M25" i="1" s="1"/>
  <c r="K35" i="1"/>
  <c r="M35" i="1" s="1"/>
  <c r="K45" i="1"/>
  <c r="M45" i="1" s="1"/>
  <c r="K48" i="1"/>
  <c r="M48" i="1" s="1"/>
  <c r="K52" i="1"/>
  <c r="M52" i="1" s="1"/>
  <c r="K55" i="1"/>
  <c r="M55" i="1" s="1"/>
  <c r="K16" i="1"/>
  <c r="M16" i="1" s="1"/>
  <c r="K20" i="1"/>
  <c r="M20" i="1" s="1"/>
  <c r="K23" i="1"/>
  <c r="M23" i="1" s="1"/>
  <c r="K26" i="1"/>
  <c r="M26" i="1" s="1"/>
  <c r="K29" i="1"/>
  <c r="M29" i="1" s="1"/>
  <c r="K36" i="1"/>
  <c r="M36" i="1" s="1"/>
  <c r="K39" i="1"/>
  <c r="M39" i="1" s="1"/>
  <c r="K46" i="1"/>
  <c r="M46" i="1" s="1"/>
  <c r="K49" i="1"/>
  <c r="M49" i="1" s="1"/>
  <c r="K56" i="1"/>
  <c r="M56" i="1" s="1"/>
  <c r="K59" i="1"/>
  <c r="M59" i="1" s="1"/>
  <c r="K24" i="1"/>
  <c r="M24" i="1" s="1"/>
  <c r="K27" i="1"/>
  <c r="M27" i="1" s="1"/>
  <c r="K30" i="1"/>
  <c r="M30" i="1" s="1"/>
  <c r="K33" i="1"/>
  <c r="M33" i="1" s="1"/>
  <c r="K40" i="1"/>
  <c r="M40" i="1" s="1"/>
  <c r="K43" i="1"/>
  <c r="M43" i="1" s="1"/>
  <c r="K50" i="1"/>
  <c r="M50" i="1" s="1"/>
  <c r="K53" i="1"/>
  <c r="M53" i="1" s="1"/>
  <c r="K57" i="1"/>
  <c r="M57" i="1" s="1"/>
  <c r="K18" i="1"/>
  <c r="M18" i="1" s="1"/>
  <c r="K21" i="1"/>
  <c r="M21" i="1" s="1"/>
  <c r="K34" i="1"/>
  <c r="M34" i="1" s="1"/>
  <c r="K37" i="1"/>
  <c r="M37" i="1" s="1"/>
  <c r="K41" i="1"/>
  <c r="M41" i="1" s="1"/>
  <c r="K44" i="1"/>
  <c r="M44" i="1" s="1"/>
  <c r="K47" i="1"/>
  <c r="M47" i="1" s="1"/>
  <c r="K51" i="1"/>
  <c r="M51" i="1" s="1"/>
  <c r="K54" i="1"/>
  <c r="M54" i="1" s="1"/>
  <c r="G14" i="1"/>
  <c r="H14" i="1" s="1"/>
  <c r="I14" i="1" s="1"/>
  <c r="E38" i="1"/>
  <c r="G38" i="1" s="1"/>
  <c r="H38" i="1" s="1"/>
  <c r="I38" i="1" s="1"/>
  <c r="K38" i="1" l="1"/>
  <c r="M38" i="1" s="1"/>
  <c r="K14" i="1"/>
  <c r="E60" i="1"/>
  <c r="K60" i="1" l="1"/>
  <c r="M14" i="1"/>
  <c r="M60" i="1" s="1"/>
</calcChain>
</file>

<file path=xl/sharedStrings.xml><?xml version="1.0" encoding="utf-8"?>
<sst xmlns="http://schemas.openxmlformats.org/spreadsheetml/2006/main" count="65" uniqueCount="65">
  <si>
    <t xml:space="preserve">СОГЛАСОВАНО 
И.о. министра здравоохранения Хабаровского края 
____________________И.Н. Радомская 
  29.08.2017 
</t>
  </si>
  <si>
    <t xml:space="preserve">СОГЛАСОВАНО 
Директор ХКФОМС
____________________Е.В. Пузакова
29.08.2017 
</t>
  </si>
  <si>
    <t>Расчет  стимулирующей части финансового обеспечения амбулаторно-поликлинической помощи по
 подушевому нормативу финансирования за октябрь 2019 года.</t>
  </si>
  <si>
    <t>№ п.п.</t>
  </si>
  <si>
    <t xml:space="preserve">№ в едином реестре МО </t>
  </si>
  <si>
    <t>Наименование МО</t>
  </si>
  <si>
    <t>Показатель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</si>
  <si>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</si>
  <si>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</si>
  <si>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</si>
  <si>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</si>
  <si>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Выполнение планового задания по обращению по заболеванию (%), за январь-сентябрь 2019 г.</t>
  </si>
  <si>
    <t>план год</t>
  </si>
  <si>
    <t>план</t>
  </si>
  <si>
    <t xml:space="preserve">факт </t>
  </si>
  <si>
    <t xml:space="preserve">Значение показателя по итогам отчетного периода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</si>
  <si>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</si>
  <si>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</si>
  <si>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</si>
  <si>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</si>
  <si>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</si>
  <si>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</si>
  <si>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</si>
  <si>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</si>
  <si>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</si>
  <si>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</si>
  <si>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</si>
  <si>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</si>
  <si>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</si>
  <si>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</si>
  <si>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</si>
  <si>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</si>
  <si>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</si>
  <si>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</si>
  <si>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</si>
  <si>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</si>
  <si>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 xml:space="preserve">ЧУЗ "КБ РЖД-Медицина" г. Хабаровск"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</si>
  <si>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</si>
  <si>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</si>
  <si>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</si>
  <si>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</si>
  <si>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</si>
  <si>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</si>
  <si>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</si>
  <si>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</si>
  <si>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</si>
  <si>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</si>
  <si>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</si>
  <si>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</si>
  <si>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ЧУЗ "КБ РЖД-Медицина" г.Комсомольск-на-Амуре"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</si>
  <si>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</si>
  <si>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</si>
  <si>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</si>
  <si>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</si>
  <si>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</si>
  <si>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</si>
  <si>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</si>
  <si>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</si>
  <si>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</si>
  <si>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</si>
  <si>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</si>
  <si>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</si>
  <si>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</si>
  <si>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</si>
  <si>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 Приложение № 8
 к Решению Комиссии по разработке ТП ОМС 
от  31.10.2019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</si>
</sst>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9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</cellStyleXfs>
  <cellXfs count="103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4" fillId="0" borderId="0" xfId="0" applyFont="1" applyFill="1"/>
    <xf numFmtId="0" fontId="6" fillId="0" borderId="0" xfId="2" applyFont="1" applyFill="1" applyAlignment="1">
      <alignment wrapText="1"/>
    </xf>
    <xf numFmtId="0" fontId="6" fillId="0" borderId="0" xfId="2" applyFont="1" applyFill="1" applyAlignment="1"/>
    <xf numFmtId="0" fontId="8" fillId="0" borderId="0" xfId="2" applyFont="1" applyFill="1" applyAlignment="1">
      <alignment wrapText="1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7" xfId="2" applyFont="1" applyFill="1" applyBorder="1" applyAlignment="1">
      <alignment horizontal="center" vertical="center" wrapText="1"/>
    </xf>
    <xf numFmtId="0" fontId="13" fillId="0" borderId="18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22" xfId="2" applyFont="1" applyFill="1" applyBorder="1" applyAlignment="1">
      <alignment horizontal="center" vertical="center" wrapText="1"/>
    </xf>
    <xf numFmtId="0" fontId="14" fillId="0" borderId="23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center" vertical="center" wrapText="1"/>
    </xf>
    <xf numFmtId="0" fontId="14" fillId="0" borderId="26" xfId="2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9" fillId="0" borderId="27" xfId="2" applyFont="1" applyFill="1" applyBorder="1" applyAlignment="1">
      <alignment horizontal="center" vertical="center" wrapText="1"/>
    </xf>
    <xf numFmtId="1" fontId="9" fillId="0" borderId="28" xfId="2" applyNumberFormat="1" applyFont="1" applyFill="1" applyBorder="1" applyAlignment="1">
      <alignment horizontal="center" vertical="center" wrapText="1"/>
    </xf>
    <xf numFmtId="0" fontId="14" fillId="0" borderId="27" xfId="2" applyFont="1" applyFill="1" applyBorder="1" applyAlignment="1">
      <alignment wrapText="1"/>
    </xf>
    <xf numFmtId="3" fontId="6" fillId="0" borderId="29" xfId="2" applyNumberFormat="1" applyFont="1" applyFill="1" applyBorder="1" applyAlignment="1">
      <alignment horizontal="center" wrapText="1"/>
    </xf>
    <xf numFmtId="3" fontId="6" fillId="0" borderId="30" xfId="2" applyNumberFormat="1" applyFont="1" applyFill="1" applyBorder="1" applyAlignment="1">
      <alignment horizontal="center" wrapText="1"/>
    </xf>
    <xf numFmtId="165" fontId="6" fillId="0" borderId="30" xfId="1" applyNumberFormat="1" applyFont="1" applyFill="1" applyBorder="1" applyAlignment="1">
      <alignment wrapText="1"/>
    </xf>
    <xf numFmtId="1" fontId="15" fillId="0" borderId="31" xfId="2" applyNumberFormat="1" applyFont="1" applyFill="1" applyBorder="1" applyAlignment="1">
      <alignment horizontal="center" wrapText="1"/>
    </xf>
    <xf numFmtId="1" fontId="15" fillId="0" borderId="32" xfId="2" applyNumberFormat="1" applyFont="1" applyFill="1" applyBorder="1" applyAlignment="1">
      <alignment horizontal="center" wrapText="1"/>
    </xf>
    <xf numFmtId="164" fontId="6" fillId="0" borderId="30" xfId="1" applyFont="1" applyFill="1" applyBorder="1" applyAlignment="1">
      <alignment horizontal="center" wrapText="1"/>
    </xf>
    <xf numFmtId="164" fontId="15" fillId="0" borderId="33" xfId="1" applyFont="1" applyFill="1" applyBorder="1" applyAlignment="1">
      <alignment horizontal="center" wrapText="1"/>
    </xf>
    <xf numFmtId="43" fontId="6" fillId="0" borderId="0" xfId="2" applyNumberFormat="1" applyFont="1" applyFill="1" applyAlignment="1"/>
    <xf numFmtId="3" fontId="6" fillId="0" borderId="0" xfId="2" applyNumberFormat="1" applyFont="1" applyFill="1" applyAlignment="1"/>
    <xf numFmtId="164" fontId="6" fillId="0" borderId="0" xfId="1" applyFont="1" applyFill="1" applyAlignment="1"/>
    <xf numFmtId="0" fontId="9" fillId="0" borderId="14" xfId="2" applyFont="1" applyFill="1" applyBorder="1" applyAlignment="1">
      <alignment horizontal="center" vertical="center" wrapText="1"/>
    </xf>
    <xf numFmtId="1" fontId="9" fillId="0" borderId="34" xfId="2" applyNumberFormat="1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wrapText="1"/>
    </xf>
    <xf numFmtId="3" fontId="6" fillId="0" borderId="35" xfId="2" applyNumberFormat="1" applyFont="1" applyFill="1" applyBorder="1" applyAlignment="1">
      <alignment horizontal="center" wrapText="1"/>
    </xf>
    <xf numFmtId="0" fontId="14" fillId="2" borderId="14" xfId="2" applyFont="1" applyFill="1" applyBorder="1" applyAlignment="1">
      <alignment wrapText="1"/>
    </xf>
    <xf numFmtId="164" fontId="0" fillId="0" borderId="0" xfId="1" applyFont="1" applyFill="1"/>
    <xf numFmtId="3" fontId="6" fillId="2" borderId="35" xfId="2" applyNumberFormat="1" applyFont="1" applyFill="1" applyBorder="1" applyAlignment="1">
      <alignment horizontal="center" wrapText="1"/>
    </xf>
    <xf numFmtId="0" fontId="14" fillId="0" borderId="14" xfId="2" applyFont="1" applyFill="1" applyBorder="1" applyAlignment="1">
      <alignment vertical="center" wrapText="1"/>
    </xf>
    <xf numFmtId="3" fontId="6" fillId="2" borderId="30" xfId="2" applyNumberFormat="1" applyFont="1" applyFill="1" applyBorder="1" applyAlignment="1">
      <alignment horizontal="center" wrapText="1"/>
    </xf>
    <xf numFmtId="165" fontId="6" fillId="2" borderId="30" xfId="1" applyNumberFormat="1" applyFont="1" applyFill="1" applyBorder="1" applyAlignment="1">
      <alignment wrapText="1"/>
    </xf>
    <xf numFmtId="1" fontId="15" fillId="2" borderId="31" xfId="2" applyNumberFormat="1" applyFont="1" applyFill="1" applyBorder="1" applyAlignment="1">
      <alignment horizontal="center" wrapText="1"/>
    </xf>
    <xf numFmtId="1" fontId="15" fillId="2" borderId="32" xfId="2" applyNumberFormat="1" applyFont="1" applyFill="1" applyBorder="1" applyAlignment="1">
      <alignment horizontal="center" wrapText="1"/>
    </xf>
    <xf numFmtId="164" fontId="6" fillId="2" borderId="30" xfId="1" applyFont="1" applyFill="1" applyBorder="1" applyAlignment="1">
      <alignment horizontal="center" wrapText="1"/>
    </xf>
    <xf numFmtId="164" fontId="15" fillId="2" borderId="33" xfId="1" applyFont="1" applyFill="1" applyBorder="1" applyAlignment="1">
      <alignment horizontal="center" wrapText="1"/>
    </xf>
    <xf numFmtId="0" fontId="14" fillId="2" borderId="27" xfId="2" applyFont="1" applyFill="1" applyBorder="1" applyAlignment="1">
      <alignment wrapText="1"/>
    </xf>
    <xf numFmtId="3" fontId="6" fillId="2" borderId="29" xfId="2" applyNumberFormat="1" applyFont="1" applyFill="1" applyBorder="1" applyAlignment="1">
      <alignment horizontal="center" wrapText="1"/>
    </xf>
    <xf numFmtId="0" fontId="9" fillId="0" borderId="36" xfId="2" applyFont="1" applyFill="1" applyBorder="1" applyAlignment="1">
      <alignment horizontal="center" vertical="center" wrapText="1"/>
    </xf>
    <xf numFmtId="1" fontId="9" fillId="0" borderId="37" xfId="2" applyNumberFormat="1" applyFont="1" applyFill="1" applyBorder="1" applyAlignment="1">
      <alignment horizontal="center" vertical="center" wrapText="1"/>
    </xf>
    <xf numFmtId="0" fontId="14" fillId="2" borderId="20" xfId="2" applyFont="1" applyFill="1" applyBorder="1" applyAlignment="1">
      <alignment wrapText="1"/>
    </xf>
    <xf numFmtId="3" fontId="6" fillId="2" borderId="38" xfId="2" applyNumberFormat="1" applyFont="1" applyFill="1" applyBorder="1" applyAlignment="1">
      <alignment horizontal="center" wrapText="1"/>
    </xf>
    <xf numFmtId="1" fontId="15" fillId="2" borderId="39" xfId="2" applyNumberFormat="1" applyFont="1" applyFill="1" applyBorder="1" applyAlignment="1">
      <alignment horizontal="center" wrapText="1"/>
    </xf>
    <xf numFmtId="164" fontId="15" fillId="2" borderId="40" xfId="1" applyFont="1" applyFill="1" applyBorder="1" applyAlignment="1">
      <alignment horizontal="center" wrapText="1"/>
    </xf>
    <xf numFmtId="0" fontId="12" fillId="0" borderId="25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0" fillId="0" borderId="23" xfId="2" applyFont="1" applyFill="1" applyBorder="1" applyAlignment="1">
      <alignment wrapText="1"/>
    </xf>
    <xf numFmtId="3" fontId="15" fillId="0" borderId="23" xfId="2" applyNumberFormat="1" applyFont="1" applyFill="1" applyBorder="1" applyAlignment="1">
      <alignment horizontal="center" wrapText="1"/>
    </xf>
    <xf numFmtId="165" fontId="15" fillId="0" borderId="23" xfId="1" applyNumberFormat="1" applyFont="1" applyFill="1" applyBorder="1" applyAlignment="1">
      <alignment wrapText="1"/>
    </xf>
    <xf numFmtId="0" fontId="15" fillId="0" borderId="24" xfId="2" applyFont="1" applyFill="1" applyBorder="1" applyAlignment="1">
      <alignment horizontal="center" wrapText="1"/>
    </xf>
    <xf numFmtId="166" fontId="15" fillId="0" borderId="25" xfId="2" applyNumberFormat="1" applyFont="1" applyFill="1" applyBorder="1" applyAlignment="1">
      <alignment horizontal="center" wrapText="1"/>
    </xf>
    <xf numFmtId="4" fontId="15" fillId="0" borderId="26" xfId="2" applyNumberFormat="1" applyFont="1" applyFill="1" applyBorder="1" applyAlignment="1">
      <alignment horizontal="center" wrapText="1"/>
    </xf>
    <xf numFmtId="0" fontId="15" fillId="0" borderId="0" xfId="2" applyFont="1" applyFill="1" applyAlignment="1"/>
    <xf numFmtId="0" fontId="15" fillId="0" borderId="0" xfId="2" applyFont="1" applyFill="1" applyAlignment="1">
      <alignment wrapText="1"/>
    </xf>
    <xf numFmtId="4" fontId="0" fillId="0" borderId="0" xfId="0" applyNumberFormat="1" applyFill="1"/>
    <xf numFmtId="164" fontId="0" fillId="0" borderId="0" xfId="0" applyNumberFormat="1" applyFill="1"/>
    <xf numFmtId="0" fontId="17" fillId="3" borderId="0" xfId="0" applyFont="1" applyFill="1"/>
    <xf numFmtId="0" fontId="18" fillId="3" borderId="0" xfId="0" applyFont="1" applyFill="1"/>
    <xf numFmtId="3" fontId="17" fillId="3" borderId="0" xfId="0" applyNumberFormat="1" applyFont="1" applyFill="1"/>
    <xf numFmtId="0" fontId="12" fillId="0" borderId="9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7" fillId="0" borderId="0" xfId="2" applyFont="1" applyFill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 wrapText="1"/>
    </xf>
    <xf numFmtId="4" fontId="15" fillId="0" borderId="23" xfId="2" applyNumberFormat="1" applyFont="1" applyFill="1" applyBorder="1" applyAlignment="1">
      <alignment horizontal="center" wrapText="1"/>
    </xf>
  </cellXfs>
  <cellStyles count="45">
    <cellStyle name="Excel Built-in Normal" xfId="3"/>
    <cellStyle name="Обычный" xfId="0" builtinId="0"/>
    <cellStyle name="Обычный 2" xfId="4"/>
    <cellStyle name="Обычный 2 2" xfId="5"/>
    <cellStyle name="Обычный 3" xfId="6"/>
    <cellStyle name="Обычный 3 2" xfId="7"/>
    <cellStyle name="Обычный 3 3" xfId="2"/>
    <cellStyle name="Обычный 4" xfId="8"/>
    <cellStyle name="Обычный Лена" xfId="9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22"/>
    <cellStyle name="Финансовый 20" xfId="23"/>
    <cellStyle name="Финансовый 21" xfId="24"/>
    <cellStyle name="Финансовый 22" xfId="25"/>
    <cellStyle name="Финансовый 23" xfId="26"/>
    <cellStyle name="Финансовый 24" xfId="27"/>
    <cellStyle name="Финансовый 25" xfId="28"/>
    <cellStyle name="Финансовый 26" xfId="29"/>
    <cellStyle name="Финансовый 27" xfId="30"/>
    <cellStyle name="Финансовый 28" xfId="31"/>
    <cellStyle name="Финансовый 29" xfId="32"/>
    <cellStyle name="Финансовый 3" xfId="33"/>
    <cellStyle name="Финансовый 3 2" xfId="34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O67"/>
  <sheetViews>
    <sheetView tabSelected="1" showWhiteSpace="0" view="pageBreakPreview" topLeftCell="A6" zoomScale="90" zoomScaleNormal="80" zoomScaleSheetLayoutView="90" workbookViewId="0">
      <pane xSplit="3" ySplit="8" topLeftCell="D14" activePane="bottomRight" state="frozen"/>
      <selection activeCell="A6" sqref="A6"/>
      <selection pane="topRight" activeCell="G6" sqref="G6"/>
      <selection pane="bottomLeft" activeCell="A14" sqref="A14"/>
      <selection pane="bottomRight" activeCell="H63" sqref="H63"/>
    </sheetView>
  </sheetViews>
  <sheetFormatPr defaultColWidth="9.140625" defaultRowHeight="15" x14ac:dyDescent="0.25"/>
  <cols>
    <col min="1" max="1" width="6.140625" style="1" customWidth="1"/>
    <col min="2" max="2" width="8.42578125" style="1" customWidth="1"/>
    <col min="3" max="3" width="63.5703125" style="3" customWidth="1"/>
    <col min="4" max="4" width="14.85546875" style="1" customWidth="1"/>
    <col min="5" max="5" width="15.140625" style="1" customWidth="1"/>
    <col min="6" max="6" width="13.85546875" style="1" customWidth="1"/>
    <col min="7" max="7" width="16.7109375" style="2" customWidth="1"/>
    <col min="8" max="8" width="22.5703125" style="1" customWidth="1"/>
    <col min="9" max="9" width="16.7109375" style="1" customWidth="1"/>
    <col min="10" max="10" width="13.7109375" style="1" customWidth="1"/>
    <col min="11" max="11" width="14.28515625" style="1" customWidth="1"/>
    <col min="12" max="12" width="3.28515625" style="1" customWidth="1"/>
    <col min="13" max="13" width="11.28515625" style="1" hidden="1" customWidth="1"/>
    <col min="14" max="20" width="9.140625" style="1"/>
    <col min="21" max="21" width="16.140625" style="1" customWidth="1"/>
    <col min="22" max="16384" width="9.140625" style="1"/>
  </cols>
  <sheetData>
    <row r="1" spans="1:379" ht="28.9" hidden="1" customHeight="1" x14ac:dyDescent="0.3">
      <c r="A1" s="81" t="s">
        <v>0</v>
      </c>
      <c r="B1" s="81"/>
      <c r="C1" s="81"/>
      <c r="H1" s="82" t="s">
        <v>1</v>
      </c>
      <c r="I1" s="82"/>
      <c r="J1" s="82"/>
      <c r="K1" s="82"/>
    </row>
    <row r="2" spans="1:379" ht="22.15" hidden="1" customHeight="1" x14ac:dyDescent="0.3">
      <c r="A2" s="81"/>
      <c r="B2" s="81"/>
      <c r="C2" s="81"/>
      <c r="H2" s="82"/>
      <c r="I2" s="82"/>
      <c r="J2" s="82"/>
      <c r="K2" s="82"/>
    </row>
    <row r="3" spans="1:379" ht="23.45" hidden="1" customHeight="1" x14ac:dyDescent="0.3">
      <c r="A3" s="81"/>
      <c r="B3" s="81"/>
      <c r="C3" s="81"/>
      <c r="H3" s="82"/>
      <c r="I3" s="82"/>
      <c r="J3" s="82"/>
      <c r="K3" s="82"/>
    </row>
    <row r="4" spans="1:379" ht="27.6" hidden="1" customHeight="1" x14ac:dyDescent="0.3">
      <c r="A4" s="81"/>
      <c r="B4" s="81"/>
      <c r="C4" s="81"/>
      <c r="H4" s="82"/>
      <c r="I4" s="82"/>
      <c r="J4" s="82"/>
      <c r="K4" s="82"/>
    </row>
    <row r="5" spans="1:379" ht="63.6" hidden="1" customHeight="1" x14ac:dyDescent="0.3">
      <c r="H5" s="82"/>
      <c r="I5" s="82"/>
      <c r="J5" s="82"/>
      <c r="K5" s="82"/>
    </row>
    <row r="6" spans="1:379" ht="55.15" customHeight="1" x14ac:dyDescent="0.25">
      <c r="H6" s="83" t="s">
        <v>64</v>
      </c>
      <c r="I6" s="83"/>
      <c r="J6" s="83"/>
      <c r="K6" s="83"/>
    </row>
    <row r="7" spans="1:379" ht="37.15" customHeight="1" x14ac:dyDescent="0.35">
      <c r="A7" s="4"/>
      <c r="B7" s="4"/>
      <c r="C7" s="84" t="s">
        <v>2</v>
      </c>
      <c r="D7" s="84"/>
      <c r="E7" s="84"/>
      <c r="F7" s="84"/>
      <c r="G7" s="84"/>
      <c r="H7" s="84"/>
      <c r="I7" s="84"/>
      <c r="J7" s="84"/>
      <c r="K7" s="84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</row>
    <row r="8" spans="1:379" ht="13.9" customHeight="1" thickBot="1" x14ac:dyDescent="0.35">
      <c r="A8" s="4"/>
      <c r="B8" s="4"/>
      <c r="C8" s="6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</row>
    <row r="9" spans="1:379" s="8" customFormat="1" ht="27" customHeight="1" thickBot="1" x14ac:dyDescent="0.3">
      <c r="A9" s="85" t="s">
        <v>3</v>
      </c>
      <c r="B9" s="88" t="s">
        <v>4</v>
      </c>
      <c r="C9" s="91" t="s">
        <v>5</v>
      </c>
      <c r="D9" s="94" t="s">
        <v>6</v>
      </c>
      <c r="E9" s="94"/>
      <c r="F9" s="94"/>
      <c r="G9" s="94"/>
      <c r="H9" s="95"/>
      <c r="I9" s="98" t="s">
        <v>7</v>
      </c>
      <c r="J9" s="94"/>
      <c r="K9" s="95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  <c r="IX9" s="7"/>
      <c r="IY9" s="7"/>
      <c r="IZ9" s="7"/>
      <c r="JA9" s="7"/>
      <c r="JB9" s="7"/>
      <c r="JC9" s="7"/>
      <c r="JD9" s="7"/>
      <c r="JE9" s="7"/>
      <c r="JF9" s="7"/>
      <c r="JG9" s="7"/>
      <c r="JH9" s="7"/>
      <c r="JI9" s="7"/>
      <c r="JJ9" s="7"/>
      <c r="JK9" s="7"/>
      <c r="JL9" s="7"/>
      <c r="JM9" s="7"/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/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  <c r="LC9" s="7"/>
      <c r="LD9" s="7"/>
      <c r="LE9" s="7"/>
      <c r="LF9" s="7"/>
      <c r="LG9" s="7"/>
      <c r="LH9" s="7"/>
      <c r="LI9" s="7"/>
      <c r="LJ9" s="7"/>
      <c r="LK9" s="7"/>
      <c r="LL9" s="7"/>
      <c r="LM9" s="7"/>
      <c r="LN9" s="7"/>
      <c r="LO9" s="7"/>
      <c r="LP9" s="7"/>
      <c r="LQ9" s="7"/>
      <c r="LR9" s="7"/>
      <c r="LS9" s="7"/>
      <c r="LT9" s="7"/>
      <c r="LU9" s="7"/>
      <c r="LV9" s="7"/>
      <c r="LW9" s="7"/>
      <c r="LX9" s="7"/>
      <c r="LY9" s="7"/>
      <c r="LZ9" s="7"/>
      <c r="MA9" s="7"/>
      <c r="MB9" s="7"/>
      <c r="MC9" s="7"/>
      <c r="MD9" s="7"/>
      <c r="ME9" s="7"/>
      <c r="MF9" s="7"/>
      <c r="MG9" s="7"/>
      <c r="MH9" s="7"/>
      <c r="MI9" s="7"/>
      <c r="MJ9" s="7"/>
      <c r="MK9" s="7"/>
      <c r="ML9" s="7"/>
      <c r="MM9" s="7"/>
      <c r="MN9" s="7"/>
      <c r="MO9" s="7"/>
      <c r="MP9" s="7"/>
      <c r="MQ9" s="7"/>
      <c r="MR9" s="7"/>
      <c r="MS9" s="7"/>
      <c r="MT9" s="7"/>
      <c r="MU9" s="7"/>
      <c r="MV9" s="7"/>
      <c r="MW9" s="7"/>
      <c r="MX9" s="7"/>
      <c r="MY9" s="7"/>
      <c r="MZ9" s="7"/>
      <c r="NA9" s="7"/>
      <c r="NB9" s="7"/>
      <c r="NC9" s="7"/>
      <c r="ND9" s="7"/>
      <c r="NE9" s="7"/>
      <c r="NF9" s="7"/>
      <c r="NG9" s="7"/>
      <c r="NH9" s="7"/>
      <c r="NI9" s="7"/>
      <c r="NJ9" s="7"/>
      <c r="NK9" s="7"/>
      <c r="NL9" s="7"/>
      <c r="NM9" s="7"/>
      <c r="NN9" s="7"/>
      <c r="NO9" s="7"/>
    </row>
    <row r="10" spans="1:379" s="8" customFormat="1" ht="17.45" customHeight="1" thickBot="1" x14ac:dyDescent="0.3">
      <c r="A10" s="86"/>
      <c r="B10" s="89"/>
      <c r="C10" s="92"/>
      <c r="D10" s="96"/>
      <c r="E10" s="96"/>
      <c r="F10" s="96"/>
      <c r="G10" s="96"/>
      <c r="H10" s="97"/>
      <c r="I10" s="99" t="s">
        <v>8</v>
      </c>
      <c r="J10" s="73" t="s">
        <v>9</v>
      </c>
      <c r="K10" s="76" t="s">
        <v>10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/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/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  <c r="LC10" s="7"/>
      <c r="LD10" s="7"/>
      <c r="LE10" s="7"/>
      <c r="LF10" s="7"/>
      <c r="LG10" s="7"/>
      <c r="LH10" s="7"/>
      <c r="LI10" s="7"/>
      <c r="LJ10" s="7"/>
      <c r="LK10" s="7"/>
      <c r="LL10" s="7"/>
      <c r="LM10" s="7"/>
      <c r="LN10" s="7"/>
      <c r="LO10" s="7"/>
      <c r="LP10" s="7"/>
      <c r="LQ10" s="7"/>
      <c r="LR10" s="7"/>
      <c r="LS10" s="7"/>
      <c r="LT10" s="7"/>
      <c r="LU10" s="7"/>
      <c r="LV10" s="7"/>
      <c r="LW10" s="7"/>
      <c r="LX10" s="7"/>
      <c r="LY10" s="7"/>
      <c r="LZ10" s="7"/>
      <c r="MA10" s="7"/>
      <c r="MB10" s="7"/>
      <c r="MC10" s="7"/>
      <c r="MD10" s="7"/>
      <c r="ME10" s="7"/>
      <c r="MF10" s="7"/>
      <c r="MG10" s="7"/>
      <c r="MH10" s="7"/>
      <c r="MI10" s="7"/>
      <c r="MJ10" s="7"/>
      <c r="MK10" s="7"/>
      <c r="ML10" s="7"/>
      <c r="MM10" s="7"/>
      <c r="MN10" s="7"/>
      <c r="MO10" s="7"/>
      <c r="MP10" s="7"/>
      <c r="MQ10" s="7"/>
      <c r="MR10" s="7"/>
      <c r="MS10" s="7"/>
      <c r="MT10" s="7"/>
      <c r="MU10" s="7"/>
      <c r="MV10" s="7"/>
      <c r="MW10" s="7"/>
      <c r="MX10" s="7"/>
      <c r="MY10" s="7"/>
      <c r="MZ10" s="7"/>
      <c r="NA10" s="7"/>
      <c r="NB10" s="7"/>
      <c r="NC10" s="7"/>
      <c r="ND10" s="7"/>
      <c r="NE10" s="7"/>
      <c r="NF10" s="7"/>
      <c r="NG10" s="7"/>
      <c r="NH10" s="7"/>
      <c r="NI10" s="7"/>
      <c r="NJ10" s="7"/>
      <c r="NK10" s="7"/>
      <c r="NL10" s="7"/>
      <c r="NM10" s="7"/>
      <c r="NN10" s="7"/>
      <c r="NO10" s="7"/>
    </row>
    <row r="11" spans="1:379" s="10" customFormat="1" ht="33" customHeight="1" thickBot="1" x14ac:dyDescent="0.3">
      <c r="A11" s="86"/>
      <c r="B11" s="89"/>
      <c r="C11" s="92"/>
      <c r="D11" s="79" t="s">
        <v>11</v>
      </c>
      <c r="E11" s="79"/>
      <c r="F11" s="79"/>
      <c r="G11" s="79"/>
      <c r="H11" s="80"/>
      <c r="I11" s="100"/>
      <c r="J11" s="74"/>
      <c r="K11" s="77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  <c r="NM11" s="9"/>
      <c r="NN11" s="9"/>
      <c r="NO11" s="9"/>
    </row>
    <row r="12" spans="1:379" s="10" customFormat="1" ht="72" customHeight="1" thickBot="1" x14ac:dyDescent="0.3">
      <c r="A12" s="87"/>
      <c r="B12" s="90"/>
      <c r="C12" s="93"/>
      <c r="D12" s="11" t="s">
        <v>12</v>
      </c>
      <c r="E12" s="12" t="s">
        <v>13</v>
      </c>
      <c r="F12" s="12" t="s">
        <v>14</v>
      </c>
      <c r="G12" s="13" t="s">
        <v>15</v>
      </c>
      <c r="H12" s="14" t="s">
        <v>16</v>
      </c>
      <c r="I12" s="101"/>
      <c r="J12" s="75"/>
      <c r="K12" s="78"/>
      <c r="L12" s="9"/>
      <c r="M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</row>
    <row r="13" spans="1:379" s="6" customFormat="1" ht="13.15" customHeight="1" thickBot="1" x14ac:dyDescent="0.35">
      <c r="A13" s="15">
        <v>1</v>
      </c>
      <c r="B13" s="16"/>
      <c r="C13" s="17">
        <v>2</v>
      </c>
      <c r="D13" s="18">
        <v>3</v>
      </c>
      <c r="E13" s="18">
        <v>4</v>
      </c>
      <c r="F13" s="18">
        <v>5</v>
      </c>
      <c r="G13" s="18">
        <v>6</v>
      </c>
      <c r="H13" s="19">
        <v>7</v>
      </c>
      <c r="I13" s="20">
        <v>8</v>
      </c>
      <c r="J13" s="18">
        <v>9</v>
      </c>
      <c r="K13" s="21">
        <v>10</v>
      </c>
      <c r="L13" s="22"/>
      <c r="M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  <c r="IX13" s="22"/>
      <c r="IY13" s="22"/>
      <c r="IZ13" s="22"/>
      <c r="JA13" s="22"/>
      <c r="JB13" s="22"/>
      <c r="JC13" s="22"/>
      <c r="JD13" s="22"/>
      <c r="JE13" s="22"/>
      <c r="JF13" s="22"/>
      <c r="JG13" s="22"/>
      <c r="JH13" s="22"/>
      <c r="JI13" s="22"/>
      <c r="JJ13" s="22"/>
      <c r="JK13" s="22"/>
      <c r="JL13" s="22"/>
      <c r="JM13" s="22"/>
      <c r="JN13" s="22"/>
      <c r="JO13" s="22"/>
      <c r="JP13" s="22"/>
      <c r="JQ13" s="22"/>
      <c r="JR13" s="22"/>
      <c r="JS13" s="22"/>
      <c r="JT13" s="22"/>
      <c r="JU13" s="22"/>
      <c r="JV13" s="22"/>
      <c r="JW13" s="22"/>
      <c r="JX13" s="22"/>
      <c r="JY13" s="22"/>
      <c r="JZ13" s="22"/>
      <c r="KA13" s="22"/>
      <c r="KB13" s="22"/>
      <c r="KC13" s="22"/>
      <c r="KD13" s="22"/>
      <c r="KE13" s="22"/>
      <c r="KF13" s="22"/>
      <c r="KG13" s="22"/>
      <c r="KH13" s="22"/>
      <c r="KI13" s="22"/>
      <c r="KJ13" s="22"/>
      <c r="KK13" s="22"/>
      <c r="KL13" s="22"/>
      <c r="KM13" s="22"/>
      <c r="KN13" s="22"/>
      <c r="KO13" s="22"/>
      <c r="KP13" s="22"/>
      <c r="KQ13" s="22"/>
      <c r="KR13" s="22"/>
      <c r="KS13" s="22"/>
      <c r="KT13" s="22"/>
      <c r="KU13" s="22"/>
      <c r="KV13" s="22"/>
      <c r="KW13" s="22"/>
      <c r="KX13" s="22"/>
      <c r="KY13" s="22"/>
      <c r="KZ13" s="22"/>
      <c r="LA13" s="22"/>
      <c r="LB13" s="22"/>
      <c r="LC13" s="22"/>
      <c r="LD13" s="22"/>
      <c r="LE13" s="22"/>
      <c r="LF13" s="22"/>
      <c r="LG13" s="22"/>
      <c r="LH13" s="22"/>
      <c r="LI13" s="22"/>
      <c r="LJ13" s="22"/>
      <c r="LK13" s="22"/>
      <c r="LL13" s="22"/>
      <c r="LM13" s="22"/>
      <c r="LN13" s="22"/>
      <c r="LO13" s="22"/>
      <c r="LP13" s="22"/>
      <c r="LQ13" s="22"/>
      <c r="LR13" s="22"/>
      <c r="LS13" s="22"/>
      <c r="LT13" s="22"/>
      <c r="LU13" s="22"/>
      <c r="LV13" s="22"/>
      <c r="LW13" s="22"/>
      <c r="LX13" s="22"/>
      <c r="LY13" s="22"/>
      <c r="LZ13" s="22"/>
      <c r="MA13" s="22"/>
      <c r="MB13" s="22"/>
      <c r="MC13" s="22"/>
      <c r="MD13" s="22"/>
      <c r="ME13" s="22"/>
      <c r="MF13" s="22"/>
      <c r="MG13" s="22"/>
      <c r="MH13" s="22"/>
      <c r="MI13" s="22"/>
      <c r="MJ13" s="22"/>
      <c r="MK13" s="22"/>
      <c r="ML13" s="22"/>
      <c r="MM13" s="22"/>
      <c r="MN13" s="22"/>
      <c r="MO13" s="22"/>
      <c r="MP13" s="22"/>
      <c r="MQ13" s="22"/>
      <c r="MR13" s="22"/>
      <c r="MS13" s="22"/>
      <c r="MT13" s="22"/>
      <c r="MU13" s="22"/>
      <c r="MV13" s="22"/>
      <c r="MW13" s="22"/>
      <c r="MX13" s="22"/>
      <c r="MY13" s="22"/>
      <c r="MZ13" s="22"/>
      <c r="NA13" s="22"/>
      <c r="NB13" s="22"/>
      <c r="NC13" s="22"/>
      <c r="ND13" s="22"/>
      <c r="NE13" s="22"/>
      <c r="NF13" s="22"/>
      <c r="NG13" s="22"/>
      <c r="NH13" s="22"/>
      <c r="NI13" s="22"/>
      <c r="NJ13" s="22"/>
      <c r="NK13" s="22"/>
      <c r="NL13" s="22"/>
      <c r="NM13" s="22"/>
      <c r="NN13" s="22"/>
      <c r="NO13" s="22"/>
    </row>
    <row r="14" spans="1:379" ht="20.45" customHeight="1" x14ac:dyDescent="0.25">
      <c r="A14" s="23">
        <v>1</v>
      </c>
      <c r="B14" s="24">
        <v>270019</v>
      </c>
      <c r="C14" s="25" t="s">
        <v>17</v>
      </c>
      <c r="D14" s="26">
        <v>67158</v>
      </c>
      <c r="E14" s="27">
        <f>D14/12*9</f>
        <v>50368.5</v>
      </c>
      <c r="F14" s="27">
        <v>46126</v>
      </c>
      <c r="G14" s="28">
        <f>ROUND(F14/E14*100,1)</f>
        <v>91.6</v>
      </c>
      <c r="H14" s="29">
        <f t="shared" ref="H14:H59" si="0">IF(G14&gt;=98,100,(IF(G14&gt;=85,85,(IF(G14&gt;=80,80,0)))))</f>
        <v>85</v>
      </c>
      <c r="I14" s="30">
        <f>H14</f>
        <v>85</v>
      </c>
      <c r="J14" s="31">
        <v>342.19</v>
      </c>
      <c r="K14" s="32">
        <f t="shared" ref="K14:K59" si="1">ROUND(J14*I14/100,2)</f>
        <v>290.86</v>
      </c>
      <c r="L14" s="5"/>
      <c r="M14" s="33">
        <f>J14-K14</f>
        <v>51.329999999999984</v>
      </c>
      <c r="O14" s="5"/>
      <c r="P14" s="5"/>
      <c r="Q14" s="34"/>
      <c r="R14" s="5"/>
      <c r="S14" s="5"/>
      <c r="T14" s="5"/>
      <c r="U14" s="3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</row>
    <row r="15" spans="1:379" ht="22.5" customHeight="1" x14ac:dyDescent="0.25">
      <c r="A15" s="36">
        <v>2</v>
      </c>
      <c r="B15" s="37">
        <v>270020</v>
      </c>
      <c r="C15" s="38" t="s">
        <v>18</v>
      </c>
      <c r="D15" s="39">
        <v>45000</v>
      </c>
      <c r="E15" s="27">
        <f t="shared" ref="E15:E59" si="2">D15/12*9</f>
        <v>33750</v>
      </c>
      <c r="F15" s="27">
        <v>33277</v>
      </c>
      <c r="G15" s="28">
        <f t="shared" ref="G15:G59" si="3">ROUND(F15/E15*100,1)</f>
        <v>98.6</v>
      </c>
      <c r="H15" s="29">
        <f t="shared" si="0"/>
        <v>100</v>
      </c>
      <c r="I15" s="30">
        <f t="shared" ref="I15:I59" si="4">H15</f>
        <v>100</v>
      </c>
      <c r="J15" s="31">
        <v>141.66999999999999</v>
      </c>
      <c r="K15" s="32">
        <f t="shared" si="1"/>
        <v>141.66999999999999</v>
      </c>
      <c r="L15" s="5"/>
      <c r="M15" s="33">
        <f t="shared" ref="M15:M59" si="5">J15-K15</f>
        <v>0</v>
      </c>
      <c r="O15" s="5"/>
      <c r="P15" s="5"/>
      <c r="Q15" s="34"/>
      <c r="R15" s="5"/>
      <c r="S15" s="5"/>
      <c r="T15" s="5"/>
      <c r="U15" s="3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  <c r="NM15" s="5"/>
      <c r="NN15" s="5"/>
      <c r="NO15" s="5"/>
    </row>
    <row r="16" spans="1:379" ht="22.5" customHeight="1" x14ac:dyDescent="0.25">
      <c r="A16" s="36">
        <v>3</v>
      </c>
      <c r="B16" s="37">
        <v>270021</v>
      </c>
      <c r="C16" s="38" t="s">
        <v>19</v>
      </c>
      <c r="D16" s="39">
        <v>67111</v>
      </c>
      <c r="E16" s="27">
        <f t="shared" si="2"/>
        <v>50333.25</v>
      </c>
      <c r="F16" s="27">
        <v>44178</v>
      </c>
      <c r="G16" s="28">
        <f t="shared" si="3"/>
        <v>87.8</v>
      </c>
      <c r="H16" s="29">
        <f t="shared" si="0"/>
        <v>85</v>
      </c>
      <c r="I16" s="30">
        <f t="shared" si="4"/>
        <v>85</v>
      </c>
      <c r="J16" s="31">
        <v>210.34</v>
      </c>
      <c r="K16" s="32">
        <f t="shared" si="1"/>
        <v>178.79</v>
      </c>
      <c r="L16" s="5"/>
      <c r="M16" s="33">
        <f t="shared" si="5"/>
        <v>31.550000000000011</v>
      </c>
      <c r="O16" s="5"/>
      <c r="P16" s="5"/>
      <c r="Q16" s="34"/>
      <c r="R16" s="5"/>
      <c r="S16" s="5"/>
      <c r="T16" s="5"/>
      <c r="U16" s="3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  <c r="NM16" s="5"/>
      <c r="NN16" s="5"/>
      <c r="NO16" s="5"/>
    </row>
    <row r="17" spans="1:379" ht="22.5" customHeight="1" x14ac:dyDescent="0.25">
      <c r="A17" s="36">
        <v>4</v>
      </c>
      <c r="B17" s="37">
        <v>270022</v>
      </c>
      <c r="C17" s="38" t="s">
        <v>20</v>
      </c>
      <c r="D17" s="39">
        <v>53100</v>
      </c>
      <c r="E17" s="27">
        <f t="shared" si="2"/>
        <v>39825</v>
      </c>
      <c r="F17" s="27">
        <v>38130</v>
      </c>
      <c r="G17" s="28">
        <f>ROUND(F17/E17*100,1)</f>
        <v>95.7</v>
      </c>
      <c r="H17" s="29">
        <f t="shared" si="0"/>
        <v>85</v>
      </c>
      <c r="I17" s="30">
        <f t="shared" si="4"/>
        <v>85</v>
      </c>
      <c r="J17" s="31">
        <v>270.7</v>
      </c>
      <c r="K17" s="32">
        <f t="shared" si="1"/>
        <v>230.1</v>
      </c>
      <c r="L17" s="5"/>
      <c r="M17" s="33">
        <f t="shared" si="5"/>
        <v>40.599999999999994</v>
      </c>
      <c r="O17" s="5"/>
      <c r="P17" s="5"/>
      <c r="Q17" s="34"/>
      <c r="R17" s="5"/>
      <c r="S17" s="5"/>
      <c r="T17" s="5"/>
      <c r="U17" s="3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  <c r="NM17" s="5"/>
      <c r="NN17" s="5"/>
      <c r="NO17" s="5"/>
    </row>
    <row r="18" spans="1:379" ht="22.5" customHeight="1" x14ac:dyDescent="0.25">
      <c r="A18" s="36">
        <v>5</v>
      </c>
      <c r="B18" s="37">
        <v>270023</v>
      </c>
      <c r="C18" s="40" t="s">
        <v>21</v>
      </c>
      <c r="D18" s="39">
        <v>42088.23529411765</v>
      </c>
      <c r="E18" s="27">
        <f t="shared" si="2"/>
        <v>31566.176470588238</v>
      </c>
      <c r="F18" s="27">
        <v>31704</v>
      </c>
      <c r="G18" s="28">
        <f t="shared" si="3"/>
        <v>100.4</v>
      </c>
      <c r="H18" s="29">
        <f t="shared" si="0"/>
        <v>100</v>
      </c>
      <c r="I18" s="30">
        <f t="shared" si="4"/>
        <v>100</v>
      </c>
      <c r="J18" s="31">
        <v>182.57</v>
      </c>
      <c r="K18" s="32">
        <f t="shared" si="1"/>
        <v>182.57</v>
      </c>
      <c r="L18" s="5"/>
      <c r="M18" s="33">
        <f t="shared" si="5"/>
        <v>0</v>
      </c>
      <c r="O18" s="5"/>
      <c r="P18" s="5"/>
      <c r="Q18" s="34"/>
      <c r="R18" s="5"/>
      <c r="S18" s="5"/>
      <c r="T18" s="5"/>
      <c r="U18" s="3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  <c r="NM18" s="5"/>
      <c r="NN18" s="5"/>
      <c r="NO18" s="5"/>
    </row>
    <row r="19" spans="1:379" ht="22.5" customHeight="1" x14ac:dyDescent="0.25">
      <c r="A19" s="36">
        <v>6</v>
      </c>
      <c r="B19" s="37">
        <v>270024</v>
      </c>
      <c r="C19" s="38" t="s">
        <v>22</v>
      </c>
      <c r="D19" s="39">
        <v>176199.76470588235</v>
      </c>
      <c r="E19" s="27">
        <f t="shared" si="2"/>
        <v>132149.82352941175</v>
      </c>
      <c r="F19" s="27">
        <v>131164</v>
      </c>
      <c r="G19" s="28">
        <f t="shared" si="3"/>
        <v>99.3</v>
      </c>
      <c r="H19" s="29">
        <f t="shared" si="0"/>
        <v>100</v>
      </c>
      <c r="I19" s="30">
        <f t="shared" si="4"/>
        <v>100</v>
      </c>
      <c r="J19" s="31">
        <v>587.6</v>
      </c>
      <c r="K19" s="32">
        <f t="shared" si="1"/>
        <v>587.6</v>
      </c>
      <c r="L19" s="5"/>
      <c r="M19" s="33">
        <f t="shared" si="5"/>
        <v>0</v>
      </c>
      <c r="O19" s="5"/>
      <c r="P19" s="5"/>
      <c r="Q19" s="34"/>
      <c r="R19" s="5"/>
      <c r="S19" s="5"/>
      <c r="T19" s="5"/>
      <c r="U19" s="3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  <c r="NM19" s="5"/>
      <c r="NN19" s="5"/>
      <c r="NO19" s="5"/>
    </row>
    <row r="20" spans="1:379" ht="22.5" customHeight="1" x14ac:dyDescent="0.25">
      <c r="A20" s="36">
        <v>7</v>
      </c>
      <c r="B20" s="37">
        <v>270025</v>
      </c>
      <c r="C20" s="38" t="s">
        <v>23</v>
      </c>
      <c r="D20" s="39">
        <v>48540.588000000003</v>
      </c>
      <c r="E20" s="27">
        <f t="shared" si="2"/>
        <v>36405.441000000006</v>
      </c>
      <c r="F20" s="27">
        <v>36795</v>
      </c>
      <c r="G20" s="28">
        <f t="shared" si="3"/>
        <v>101.1</v>
      </c>
      <c r="H20" s="29">
        <f t="shared" si="0"/>
        <v>100</v>
      </c>
      <c r="I20" s="30">
        <f t="shared" si="4"/>
        <v>100</v>
      </c>
      <c r="J20" s="31">
        <v>179.45</v>
      </c>
      <c r="K20" s="32">
        <f t="shared" si="1"/>
        <v>179.45</v>
      </c>
      <c r="M20" s="33">
        <f t="shared" si="5"/>
        <v>0</v>
      </c>
      <c r="Q20" s="34"/>
      <c r="U20" s="41"/>
    </row>
    <row r="21" spans="1:379" ht="22.5" customHeight="1" x14ac:dyDescent="0.25">
      <c r="A21" s="36">
        <v>8</v>
      </c>
      <c r="B21" s="37">
        <v>270026</v>
      </c>
      <c r="C21" s="40" t="s">
        <v>24</v>
      </c>
      <c r="D21" s="42">
        <v>48000</v>
      </c>
      <c r="E21" s="27">
        <f t="shared" si="2"/>
        <v>36000</v>
      </c>
      <c r="F21" s="27">
        <v>28255</v>
      </c>
      <c r="G21" s="28">
        <f t="shared" si="3"/>
        <v>78.5</v>
      </c>
      <c r="H21" s="29">
        <f t="shared" si="0"/>
        <v>0</v>
      </c>
      <c r="I21" s="30">
        <f t="shared" si="4"/>
        <v>0</v>
      </c>
      <c r="J21" s="31">
        <v>200.85</v>
      </c>
      <c r="K21" s="32">
        <f t="shared" si="1"/>
        <v>0</v>
      </c>
      <c r="M21" s="33">
        <f t="shared" si="5"/>
        <v>200.85</v>
      </c>
      <c r="Q21" s="34"/>
      <c r="U21" s="41"/>
    </row>
    <row r="22" spans="1:379" ht="22.5" customHeight="1" x14ac:dyDescent="0.25">
      <c r="A22" s="36">
        <v>9</v>
      </c>
      <c r="B22" s="37">
        <v>270035</v>
      </c>
      <c r="C22" s="43" t="s">
        <v>25</v>
      </c>
      <c r="D22" s="39">
        <v>35000</v>
      </c>
      <c r="E22" s="27">
        <f t="shared" si="2"/>
        <v>26250</v>
      </c>
      <c r="F22" s="27">
        <v>26266</v>
      </c>
      <c r="G22" s="28">
        <f t="shared" si="3"/>
        <v>100.1</v>
      </c>
      <c r="H22" s="29">
        <f t="shared" si="0"/>
        <v>100</v>
      </c>
      <c r="I22" s="30">
        <f t="shared" si="4"/>
        <v>100</v>
      </c>
      <c r="J22" s="31">
        <v>245.23</v>
      </c>
      <c r="K22" s="32">
        <f t="shared" si="1"/>
        <v>245.23</v>
      </c>
      <c r="M22" s="33">
        <f t="shared" si="5"/>
        <v>0</v>
      </c>
      <c r="Q22" s="34"/>
      <c r="U22" s="41"/>
    </row>
    <row r="23" spans="1:379" ht="22.15" customHeight="1" x14ac:dyDescent="0.25">
      <c r="A23" s="36">
        <v>10</v>
      </c>
      <c r="B23" s="37">
        <v>270036</v>
      </c>
      <c r="C23" s="38" t="s">
        <v>26</v>
      </c>
      <c r="D23" s="39">
        <v>34000</v>
      </c>
      <c r="E23" s="27">
        <f t="shared" si="2"/>
        <v>25500</v>
      </c>
      <c r="F23" s="27">
        <v>26267</v>
      </c>
      <c r="G23" s="28">
        <f t="shared" si="3"/>
        <v>103</v>
      </c>
      <c r="H23" s="29">
        <f t="shared" si="0"/>
        <v>100</v>
      </c>
      <c r="I23" s="30">
        <f t="shared" si="4"/>
        <v>100</v>
      </c>
      <c r="J23" s="31">
        <v>151.99</v>
      </c>
      <c r="K23" s="32">
        <f t="shared" si="1"/>
        <v>151.99</v>
      </c>
      <c r="M23" s="33">
        <f t="shared" si="5"/>
        <v>0</v>
      </c>
      <c r="Q23" s="34"/>
      <c r="U23" s="41"/>
    </row>
    <row r="24" spans="1:379" ht="24.75" customHeight="1" x14ac:dyDescent="0.25">
      <c r="A24" s="36">
        <v>11</v>
      </c>
      <c r="B24" s="37">
        <v>270037</v>
      </c>
      <c r="C24" s="38" t="s">
        <v>27</v>
      </c>
      <c r="D24" s="39">
        <v>35000</v>
      </c>
      <c r="E24" s="27">
        <f t="shared" si="2"/>
        <v>26250</v>
      </c>
      <c r="F24" s="27">
        <v>26321</v>
      </c>
      <c r="G24" s="28">
        <f t="shared" si="3"/>
        <v>100.3</v>
      </c>
      <c r="H24" s="29">
        <f t="shared" si="0"/>
        <v>100</v>
      </c>
      <c r="I24" s="30">
        <f t="shared" si="4"/>
        <v>100</v>
      </c>
      <c r="J24" s="31">
        <v>161.46</v>
      </c>
      <c r="K24" s="32">
        <f t="shared" si="1"/>
        <v>161.46</v>
      </c>
      <c r="M24" s="33">
        <f t="shared" si="5"/>
        <v>0</v>
      </c>
      <c r="Q24" s="34"/>
      <c r="U24" s="41"/>
    </row>
    <row r="25" spans="1:379" ht="25.5" customHeight="1" x14ac:dyDescent="0.25">
      <c r="A25" s="36">
        <v>12</v>
      </c>
      <c r="B25" s="37">
        <v>270038</v>
      </c>
      <c r="C25" s="38" t="s">
        <v>28</v>
      </c>
      <c r="D25" s="39">
        <v>30000</v>
      </c>
      <c r="E25" s="27">
        <f t="shared" si="2"/>
        <v>22500</v>
      </c>
      <c r="F25" s="27">
        <v>20662</v>
      </c>
      <c r="G25" s="28">
        <f t="shared" si="3"/>
        <v>91.8</v>
      </c>
      <c r="H25" s="29">
        <f t="shared" si="0"/>
        <v>85</v>
      </c>
      <c r="I25" s="30">
        <f t="shared" si="4"/>
        <v>85</v>
      </c>
      <c r="J25" s="31">
        <v>163.51</v>
      </c>
      <c r="K25" s="32">
        <f t="shared" si="1"/>
        <v>138.97999999999999</v>
      </c>
      <c r="M25" s="33">
        <f t="shared" si="5"/>
        <v>24.53</v>
      </c>
      <c r="Q25" s="34"/>
      <c r="U25" s="41"/>
    </row>
    <row r="26" spans="1:379" ht="24" customHeight="1" x14ac:dyDescent="0.25">
      <c r="A26" s="36">
        <v>13</v>
      </c>
      <c r="B26" s="37">
        <v>270017</v>
      </c>
      <c r="C26" s="38" t="s">
        <v>29</v>
      </c>
      <c r="D26" s="39">
        <v>61900</v>
      </c>
      <c r="E26" s="27">
        <f t="shared" si="2"/>
        <v>46425</v>
      </c>
      <c r="F26" s="27">
        <v>33834</v>
      </c>
      <c r="G26" s="28">
        <f t="shared" si="3"/>
        <v>72.900000000000006</v>
      </c>
      <c r="H26" s="29">
        <f t="shared" si="0"/>
        <v>0</v>
      </c>
      <c r="I26" s="30">
        <f t="shared" si="4"/>
        <v>0</v>
      </c>
      <c r="J26" s="31">
        <v>206.79</v>
      </c>
      <c r="K26" s="32">
        <f t="shared" si="1"/>
        <v>0</v>
      </c>
      <c r="M26" s="33">
        <f t="shared" si="5"/>
        <v>206.79</v>
      </c>
      <c r="Q26" s="34"/>
      <c r="U26" s="41"/>
    </row>
    <row r="27" spans="1:379" ht="31.15" customHeight="1" x14ac:dyDescent="0.25">
      <c r="A27" s="36">
        <v>14</v>
      </c>
      <c r="B27" s="37">
        <v>270040</v>
      </c>
      <c r="C27" s="38" t="s">
        <v>30</v>
      </c>
      <c r="D27" s="39">
        <v>17413</v>
      </c>
      <c r="E27" s="27">
        <f t="shared" si="2"/>
        <v>13059.75</v>
      </c>
      <c r="F27" s="27">
        <v>14133</v>
      </c>
      <c r="G27" s="28">
        <f t="shared" si="3"/>
        <v>108.2</v>
      </c>
      <c r="H27" s="29">
        <f t="shared" si="0"/>
        <v>100</v>
      </c>
      <c r="I27" s="30">
        <f t="shared" si="4"/>
        <v>100</v>
      </c>
      <c r="J27" s="31">
        <v>127.57</v>
      </c>
      <c r="K27" s="32">
        <f t="shared" si="1"/>
        <v>127.57</v>
      </c>
      <c r="M27" s="33">
        <f t="shared" si="5"/>
        <v>0</v>
      </c>
      <c r="Q27" s="34"/>
      <c r="U27" s="41"/>
    </row>
    <row r="28" spans="1:379" ht="18.600000000000001" customHeight="1" x14ac:dyDescent="0.25">
      <c r="A28" s="36">
        <v>15</v>
      </c>
      <c r="B28" s="37">
        <v>270041</v>
      </c>
      <c r="C28" s="38" t="s">
        <v>31</v>
      </c>
      <c r="D28" s="39">
        <v>50000</v>
      </c>
      <c r="E28" s="27">
        <f t="shared" si="2"/>
        <v>37500</v>
      </c>
      <c r="F28" s="27">
        <v>37434</v>
      </c>
      <c r="G28" s="28">
        <f t="shared" si="3"/>
        <v>99.8</v>
      </c>
      <c r="H28" s="29">
        <f t="shared" si="0"/>
        <v>100</v>
      </c>
      <c r="I28" s="30">
        <f t="shared" si="4"/>
        <v>100</v>
      </c>
      <c r="J28" s="31">
        <v>235.08</v>
      </c>
      <c r="K28" s="32">
        <f t="shared" si="1"/>
        <v>235.08</v>
      </c>
      <c r="M28" s="33">
        <f t="shared" si="5"/>
        <v>0</v>
      </c>
      <c r="Q28" s="34"/>
      <c r="U28" s="41"/>
    </row>
    <row r="29" spans="1:379" ht="21.6" customHeight="1" x14ac:dyDescent="0.25">
      <c r="A29" s="36">
        <v>16</v>
      </c>
      <c r="B29" s="37">
        <v>270044</v>
      </c>
      <c r="C29" s="38" t="s">
        <v>32</v>
      </c>
      <c r="D29" s="39">
        <v>1500.47</v>
      </c>
      <c r="E29" s="27">
        <f t="shared" si="2"/>
        <v>1125.3525</v>
      </c>
      <c r="F29" s="27">
        <v>360</v>
      </c>
      <c r="G29" s="28">
        <f t="shared" si="3"/>
        <v>32</v>
      </c>
      <c r="H29" s="29">
        <f t="shared" si="0"/>
        <v>0</v>
      </c>
      <c r="I29" s="30">
        <f t="shared" si="4"/>
        <v>0</v>
      </c>
      <c r="J29" s="31">
        <v>30.76</v>
      </c>
      <c r="K29" s="32">
        <f t="shared" si="1"/>
        <v>0</v>
      </c>
      <c r="M29" s="33">
        <f t="shared" si="5"/>
        <v>30.76</v>
      </c>
      <c r="Q29" s="34"/>
      <c r="U29" s="41"/>
    </row>
    <row r="30" spans="1:379" ht="23.45" customHeight="1" x14ac:dyDescent="0.25">
      <c r="A30" s="36">
        <v>17</v>
      </c>
      <c r="B30" s="37">
        <v>270123</v>
      </c>
      <c r="C30" s="38" t="s">
        <v>33</v>
      </c>
      <c r="D30" s="39">
        <v>8950.2941176470595</v>
      </c>
      <c r="E30" s="27">
        <f t="shared" si="2"/>
        <v>6712.7205882352946</v>
      </c>
      <c r="F30" s="27">
        <v>4872</v>
      </c>
      <c r="G30" s="28">
        <f t="shared" si="3"/>
        <v>72.599999999999994</v>
      </c>
      <c r="H30" s="29">
        <f t="shared" si="0"/>
        <v>0</v>
      </c>
      <c r="I30" s="30">
        <f t="shared" si="4"/>
        <v>0</v>
      </c>
      <c r="J30" s="31">
        <v>23.83</v>
      </c>
      <c r="K30" s="32">
        <f t="shared" si="1"/>
        <v>0</v>
      </c>
      <c r="M30" s="33">
        <f t="shared" si="5"/>
        <v>23.83</v>
      </c>
      <c r="Q30" s="34"/>
      <c r="U30" s="41"/>
    </row>
    <row r="31" spans="1:379" ht="19.899999999999999" customHeight="1" x14ac:dyDescent="0.25">
      <c r="A31" s="36">
        <v>18</v>
      </c>
      <c r="B31" s="37">
        <v>270043</v>
      </c>
      <c r="C31" s="38" t="s">
        <v>34</v>
      </c>
      <c r="D31" s="39">
        <v>3991.1764705882351</v>
      </c>
      <c r="E31" s="27">
        <f t="shared" si="2"/>
        <v>2993.3823529411761</v>
      </c>
      <c r="F31" s="27">
        <v>3311</v>
      </c>
      <c r="G31" s="28">
        <f t="shared" si="3"/>
        <v>110.6</v>
      </c>
      <c r="H31" s="29">
        <f t="shared" si="0"/>
        <v>100</v>
      </c>
      <c r="I31" s="30">
        <f t="shared" si="4"/>
        <v>100</v>
      </c>
      <c r="J31" s="31">
        <v>9.7200000000000006</v>
      </c>
      <c r="K31" s="32">
        <f t="shared" si="1"/>
        <v>9.7200000000000006</v>
      </c>
      <c r="M31" s="33">
        <f t="shared" si="5"/>
        <v>0</v>
      </c>
      <c r="Q31" s="34"/>
      <c r="U31" s="41"/>
    </row>
    <row r="32" spans="1:379" ht="18.600000000000001" customHeight="1" x14ac:dyDescent="0.25">
      <c r="A32" s="36">
        <v>19</v>
      </c>
      <c r="B32" s="37">
        <v>270108</v>
      </c>
      <c r="C32" s="38" t="s">
        <v>35</v>
      </c>
      <c r="D32" s="39">
        <v>3000</v>
      </c>
      <c r="E32" s="27">
        <f t="shared" si="2"/>
        <v>2250</v>
      </c>
      <c r="F32" s="27">
        <v>2423</v>
      </c>
      <c r="G32" s="28">
        <f t="shared" si="3"/>
        <v>107.7</v>
      </c>
      <c r="H32" s="29">
        <f t="shared" si="0"/>
        <v>100</v>
      </c>
      <c r="I32" s="30">
        <f t="shared" si="4"/>
        <v>100</v>
      </c>
      <c r="J32" s="31">
        <v>16.059999999999999</v>
      </c>
      <c r="K32" s="32">
        <f t="shared" si="1"/>
        <v>16.059999999999999</v>
      </c>
      <c r="M32" s="33">
        <f t="shared" si="5"/>
        <v>0</v>
      </c>
      <c r="Q32" s="34"/>
      <c r="U32" s="41"/>
    </row>
    <row r="33" spans="1:21" ht="22.5" customHeight="1" x14ac:dyDescent="0.25">
      <c r="A33" s="36">
        <v>20</v>
      </c>
      <c r="B33" s="37">
        <v>270042</v>
      </c>
      <c r="C33" s="40" t="s">
        <v>36</v>
      </c>
      <c r="D33" s="42">
        <v>39999.882352941175</v>
      </c>
      <c r="E33" s="27">
        <f t="shared" si="2"/>
        <v>29999.911764705881</v>
      </c>
      <c r="F33" s="44">
        <v>20043</v>
      </c>
      <c r="G33" s="45">
        <f t="shared" si="3"/>
        <v>66.8</v>
      </c>
      <c r="H33" s="46">
        <f t="shared" si="0"/>
        <v>0</v>
      </c>
      <c r="I33" s="47">
        <f t="shared" si="4"/>
        <v>0</v>
      </c>
      <c r="J33" s="48">
        <v>122.56</v>
      </c>
      <c r="K33" s="49">
        <f t="shared" si="1"/>
        <v>0</v>
      </c>
      <c r="M33" s="33">
        <f t="shared" si="5"/>
        <v>122.56</v>
      </c>
      <c r="Q33" s="34"/>
      <c r="U33" s="41"/>
    </row>
    <row r="34" spans="1:21" ht="22.5" customHeight="1" x14ac:dyDescent="0.25">
      <c r="A34" s="36">
        <v>21</v>
      </c>
      <c r="B34" s="37">
        <v>270098</v>
      </c>
      <c r="C34" s="40" t="s">
        <v>37</v>
      </c>
      <c r="D34" s="42">
        <v>30000</v>
      </c>
      <c r="E34" s="27">
        <f t="shared" si="2"/>
        <v>22500</v>
      </c>
      <c r="F34" s="44">
        <v>22369</v>
      </c>
      <c r="G34" s="45">
        <f t="shared" si="3"/>
        <v>99.4</v>
      </c>
      <c r="H34" s="46">
        <f t="shared" si="0"/>
        <v>100</v>
      </c>
      <c r="I34" s="47">
        <f t="shared" si="4"/>
        <v>100</v>
      </c>
      <c r="J34" s="48">
        <v>79.150000000000006</v>
      </c>
      <c r="K34" s="49">
        <f t="shared" si="1"/>
        <v>79.150000000000006</v>
      </c>
      <c r="M34" s="33">
        <f t="shared" si="5"/>
        <v>0</v>
      </c>
      <c r="Q34" s="34"/>
      <c r="U34" s="41"/>
    </row>
    <row r="35" spans="1:21" ht="22.5" customHeight="1" x14ac:dyDescent="0.25">
      <c r="A35" s="36">
        <v>22</v>
      </c>
      <c r="B35" s="37">
        <v>270134</v>
      </c>
      <c r="C35" s="40" t="s">
        <v>38</v>
      </c>
      <c r="D35" s="42">
        <v>96999.823529411762</v>
      </c>
      <c r="E35" s="27">
        <f t="shared" si="2"/>
        <v>72749.867647058825</v>
      </c>
      <c r="F35" s="44">
        <v>63438</v>
      </c>
      <c r="G35" s="45">
        <f t="shared" si="3"/>
        <v>87.2</v>
      </c>
      <c r="H35" s="46">
        <f t="shared" si="0"/>
        <v>85</v>
      </c>
      <c r="I35" s="47">
        <f t="shared" si="4"/>
        <v>85</v>
      </c>
      <c r="J35" s="48">
        <v>258.18</v>
      </c>
      <c r="K35" s="49">
        <f t="shared" si="1"/>
        <v>219.45</v>
      </c>
      <c r="M35" s="33">
        <f t="shared" si="5"/>
        <v>38.730000000000018</v>
      </c>
      <c r="Q35" s="34"/>
      <c r="U35" s="41"/>
    </row>
    <row r="36" spans="1:21" ht="18.75" customHeight="1" x14ac:dyDescent="0.25">
      <c r="A36" s="36">
        <v>23</v>
      </c>
      <c r="B36" s="37">
        <v>270155</v>
      </c>
      <c r="C36" s="40" t="s">
        <v>39</v>
      </c>
      <c r="D36" s="42">
        <v>23185.88</v>
      </c>
      <c r="E36" s="27">
        <f t="shared" si="2"/>
        <v>17389.41</v>
      </c>
      <c r="F36" s="44">
        <v>13493</v>
      </c>
      <c r="G36" s="45">
        <f t="shared" si="3"/>
        <v>77.599999999999994</v>
      </c>
      <c r="H36" s="46">
        <f t="shared" si="0"/>
        <v>0</v>
      </c>
      <c r="I36" s="47">
        <f t="shared" si="4"/>
        <v>0</v>
      </c>
      <c r="J36" s="48">
        <v>171.8</v>
      </c>
      <c r="K36" s="49">
        <f t="shared" si="1"/>
        <v>0</v>
      </c>
      <c r="M36" s="33">
        <f t="shared" si="5"/>
        <v>171.8</v>
      </c>
      <c r="Q36" s="34"/>
      <c r="U36" s="41"/>
    </row>
    <row r="37" spans="1:21" ht="27" customHeight="1" x14ac:dyDescent="0.25">
      <c r="A37" s="23">
        <v>24</v>
      </c>
      <c r="B37" s="24">
        <v>270168</v>
      </c>
      <c r="C37" s="50" t="s">
        <v>40</v>
      </c>
      <c r="D37" s="51">
        <v>24996.117647058825</v>
      </c>
      <c r="E37" s="27">
        <f t="shared" si="2"/>
        <v>18747.088235294119</v>
      </c>
      <c r="F37" s="44">
        <v>20765</v>
      </c>
      <c r="G37" s="45">
        <f t="shared" si="3"/>
        <v>110.8</v>
      </c>
      <c r="H37" s="46">
        <f t="shared" si="0"/>
        <v>100</v>
      </c>
      <c r="I37" s="47">
        <f t="shared" si="4"/>
        <v>100</v>
      </c>
      <c r="J37" s="48">
        <v>259.70999999999998</v>
      </c>
      <c r="K37" s="49">
        <f t="shared" si="1"/>
        <v>259.70999999999998</v>
      </c>
      <c r="M37" s="33">
        <f t="shared" si="5"/>
        <v>0</v>
      </c>
      <c r="Q37" s="34"/>
      <c r="U37" s="41"/>
    </row>
    <row r="38" spans="1:21" ht="27" customHeight="1" x14ac:dyDescent="0.25">
      <c r="A38" s="36">
        <v>25</v>
      </c>
      <c r="B38" s="37">
        <v>270169</v>
      </c>
      <c r="C38" s="40" t="s">
        <v>41</v>
      </c>
      <c r="D38" s="42">
        <f>85900.17-1500</f>
        <v>84400.17</v>
      </c>
      <c r="E38" s="27">
        <f t="shared" si="2"/>
        <v>63300.127500000002</v>
      </c>
      <c r="F38" s="44">
        <v>63192</v>
      </c>
      <c r="G38" s="45">
        <f t="shared" si="3"/>
        <v>99.8</v>
      </c>
      <c r="H38" s="46">
        <f t="shared" si="0"/>
        <v>100</v>
      </c>
      <c r="I38" s="47">
        <f t="shared" si="4"/>
        <v>100</v>
      </c>
      <c r="J38" s="48">
        <v>601.22</v>
      </c>
      <c r="K38" s="49">
        <f t="shared" si="1"/>
        <v>601.22</v>
      </c>
      <c r="M38" s="33">
        <f t="shared" si="5"/>
        <v>0</v>
      </c>
      <c r="Q38" s="34"/>
      <c r="U38" s="41"/>
    </row>
    <row r="39" spans="1:21" ht="25.15" customHeight="1" x14ac:dyDescent="0.25">
      <c r="A39" s="36">
        <v>26</v>
      </c>
      <c r="B39" s="37">
        <v>270087</v>
      </c>
      <c r="C39" s="40" t="s">
        <v>42</v>
      </c>
      <c r="D39" s="42">
        <f>22824-3000</f>
        <v>19824</v>
      </c>
      <c r="E39" s="27">
        <f t="shared" si="2"/>
        <v>14868</v>
      </c>
      <c r="F39" s="44">
        <v>11916</v>
      </c>
      <c r="G39" s="45">
        <f t="shared" si="3"/>
        <v>80.099999999999994</v>
      </c>
      <c r="H39" s="46">
        <f t="shared" si="0"/>
        <v>80</v>
      </c>
      <c r="I39" s="47">
        <f t="shared" si="4"/>
        <v>80</v>
      </c>
      <c r="J39" s="48">
        <v>217.18</v>
      </c>
      <c r="K39" s="49">
        <f t="shared" si="1"/>
        <v>173.74</v>
      </c>
      <c r="M39" s="33">
        <f t="shared" si="5"/>
        <v>43.44</v>
      </c>
      <c r="Q39" s="34"/>
      <c r="U39" s="41"/>
    </row>
    <row r="40" spans="1:21" ht="26.45" customHeight="1" x14ac:dyDescent="0.25">
      <c r="A40" s="36">
        <v>27</v>
      </c>
      <c r="B40" s="37">
        <v>270050</v>
      </c>
      <c r="C40" s="40" t="s">
        <v>43</v>
      </c>
      <c r="D40" s="42">
        <v>74349.529411764699</v>
      </c>
      <c r="E40" s="27">
        <f t="shared" si="2"/>
        <v>55762.147058823524</v>
      </c>
      <c r="F40" s="44">
        <v>51171</v>
      </c>
      <c r="G40" s="45">
        <f t="shared" si="3"/>
        <v>91.8</v>
      </c>
      <c r="H40" s="46">
        <f t="shared" si="0"/>
        <v>85</v>
      </c>
      <c r="I40" s="47">
        <f t="shared" si="4"/>
        <v>85</v>
      </c>
      <c r="J40" s="48">
        <v>331.85</v>
      </c>
      <c r="K40" s="49">
        <f t="shared" si="1"/>
        <v>282.07</v>
      </c>
      <c r="M40" s="33">
        <f t="shared" si="5"/>
        <v>49.78000000000003</v>
      </c>
      <c r="Q40" s="34"/>
      <c r="U40" s="41"/>
    </row>
    <row r="41" spans="1:21" ht="27" customHeight="1" x14ac:dyDescent="0.25">
      <c r="A41" s="36">
        <v>28</v>
      </c>
      <c r="B41" s="37">
        <v>270051</v>
      </c>
      <c r="C41" s="40" t="s">
        <v>44</v>
      </c>
      <c r="D41" s="42">
        <v>47770.294117647063</v>
      </c>
      <c r="E41" s="27">
        <f t="shared" si="2"/>
        <v>35827.720588235301</v>
      </c>
      <c r="F41" s="44">
        <v>34055</v>
      </c>
      <c r="G41" s="45">
        <f t="shared" si="3"/>
        <v>95.1</v>
      </c>
      <c r="H41" s="46">
        <f t="shared" si="0"/>
        <v>85</v>
      </c>
      <c r="I41" s="47">
        <f t="shared" si="4"/>
        <v>85</v>
      </c>
      <c r="J41" s="48">
        <v>157.77000000000001</v>
      </c>
      <c r="K41" s="49">
        <f t="shared" si="1"/>
        <v>134.1</v>
      </c>
      <c r="M41" s="33">
        <f t="shared" si="5"/>
        <v>23.670000000000016</v>
      </c>
      <c r="Q41" s="34"/>
      <c r="U41" s="41"/>
    </row>
    <row r="42" spans="1:21" ht="26.45" customHeight="1" x14ac:dyDescent="0.25">
      <c r="A42" s="36">
        <v>29</v>
      </c>
      <c r="B42" s="37">
        <v>270052</v>
      </c>
      <c r="C42" s="40" t="s">
        <v>45</v>
      </c>
      <c r="D42" s="42">
        <v>25000</v>
      </c>
      <c r="E42" s="27">
        <f t="shared" si="2"/>
        <v>18750</v>
      </c>
      <c r="F42" s="44">
        <v>15154</v>
      </c>
      <c r="G42" s="45">
        <f t="shared" si="3"/>
        <v>80.8</v>
      </c>
      <c r="H42" s="46">
        <f t="shared" si="0"/>
        <v>80</v>
      </c>
      <c r="I42" s="47">
        <f t="shared" si="4"/>
        <v>80</v>
      </c>
      <c r="J42" s="48">
        <v>162.88</v>
      </c>
      <c r="K42" s="49">
        <f t="shared" si="1"/>
        <v>130.30000000000001</v>
      </c>
      <c r="M42" s="33">
        <f t="shared" si="5"/>
        <v>32.579999999999984</v>
      </c>
      <c r="Q42" s="34"/>
      <c r="U42" s="41"/>
    </row>
    <row r="43" spans="1:21" ht="26.45" customHeight="1" x14ac:dyDescent="0.25">
      <c r="A43" s="36">
        <v>30</v>
      </c>
      <c r="B43" s="37">
        <v>270053</v>
      </c>
      <c r="C43" s="40" t="s">
        <v>46</v>
      </c>
      <c r="D43" s="42">
        <v>100000</v>
      </c>
      <c r="E43" s="27">
        <f t="shared" si="2"/>
        <v>75000</v>
      </c>
      <c r="F43" s="44">
        <v>65406</v>
      </c>
      <c r="G43" s="45">
        <f t="shared" si="3"/>
        <v>87.2</v>
      </c>
      <c r="H43" s="46">
        <f t="shared" si="0"/>
        <v>85</v>
      </c>
      <c r="I43" s="47">
        <f t="shared" si="4"/>
        <v>85</v>
      </c>
      <c r="J43" s="48">
        <v>284.81</v>
      </c>
      <c r="K43" s="49">
        <f t="shared" si="1"/>
        <v>242.09</v>
      </c>
      <c r="M43" s="33">
        <f t="shared" si="5"/>
        <v>42.72</v>
      </c>
      <c r="Q43" s="34"/>
      <c r="U43" s="41"/>
    </row>
    <row r="44" spans="1:21" ht="29.45" customHeight="1" x14ac:dyDescent="0.25">
      <c r="A44" s="36">
        <v>31</v>
      </c>
      <c r="B44" s="37">
        <v>270047</v>
      </c>
      <c r="C44" s="40" t="s">
        <v>47</v>
      </c>
      <c r="D44" s="42">
        <v>25000</v>
      </c>
      <c r="E44" s="27">
        <f t="shared" si="2"/>
        <v>18750</v>
      </c>
      <c r="F44" s="44">
        <v>18384</v>
      </c>
      <c r="G44" s="45">
        <f t="shared" si="3"/>
        <v>98</v>
      </c>
      <c r="H44" s="46">
        <f t="shared" si="0"/>
        <v>100</v>
      </c>
      <c r="I44" s="47">
        <f t="shared" si="4"/>
        <v>100</v>
      </c>
      <c r="J44" s="48">
        <v>140.28</v>
      </c>
      <c r="K44" s="49">
        <f t="shared" si="1"/>
        <v>140.28</v>
      </c>
      <c r="M44" s="33">
        <f t="shared" si="5"/>
        <v>0</v>
      </c>
      <c r="Q44" s="34"/>
      <c r="U44" s="41"/>
    </row>
    <row r="45" spans="1:21" ht="27.6" customHeight="1" x14ac:dyDescent="0.25">
      <c r="A45" s="36">
        <v>32</v>
      </c>
      <c r="B45" s="37">
        <v>270056</v>
      </c>
      <c r="C45" s="40" t="s">
        <v>48</v>
      </c>
      <c r="D45" s="42">
        <v>65200</v>
      </c>
      <c r="E45" s="27">
        <f t="shared" si="2"/>
        <v>48900</v>
      </c>
      <c r="F45" s="44">
        <v>48209</v>
      </c>
      <c r="G45" s="45">
        <f t="shared" si="3"/>
        <v>98.6</v>
      </c>
      <c r="H45" s="46">
        <f t="shared" si="0"/>
        <v>100</v>
      </c>
      <c r="I45" s="47">
        <f t="shared" si="4"/>
        <v>100</v>
      </c>
      <c r="J45" s="48">
        <v>413.5</v>
      </c>
      <c r="K45" s="49">
        <f t="shared" si="1"/>
        <v>413.5</v>
      </c>
      <c r="M45" s="33">
        <f t="shared" si="5"/>
        <v>0</v>
      </c>
      <c r="Q45" s="34"/>
      <c r="U45" s="41"/>
    </row>
    <row r="46" spans="1:21" ht="24" customHeight="1" x14ac:dyDescent="0.25">
      <c r="A46" s="36">
        <v>33</v>
      </c>
      <c r="B46" s="37">
        <v>270057</v>
      </c>
      <c r="C46" s="40" t="s">
        <v>49</v>
      </c>
      <c r="D46" s="42">
        <v>14006.470588235294</v>
      </c>
      <c r="E46" s="27">
        <f t="shared" si="2"/>
        <v>10504.85294117647</v>
      </c>
      <c r="F46" s="44">
        <v>9815</v>
      </c>
      <c r="G46" s="45">
        <f t="shared" si="3"/>
        <v>93.4</v>
      </c>
      <c r="H46" s="46">
        <f t="shared" si="0"/>
        <v>85</v>
      </c>
      <c r="I46" s="47">
        <f t="shared" si="4"/>
        <v>85</v>
      </c>
      <c r="J46" s="48">
        <v>84.13</v>
      </c>
      <c r="K46" s="49">
        <f t="shared" si="1"/>
        <v>71.510000000000005</v>
      </c>
      <c r="M46" s="33">
        <f t="shared" si="5"/>
        <v>12.61999999999999</v>
      </c>
      <c r="Q46" s="34"/>
      <c r="U46" s="41"/>
    </row>
    <row r="47" spans="1:21" ht="25.9" customHeight="1" x14ac:dyDescent="0.25">
      <c r="A47" s="36">
        <v>34</v>
      </c>
      <c r="B47" s="37">
        <v>270060</v>
      </c>
      <c r="C47" s="40" t="s">
        <v>50</v>
      </c>
      <c r="D47" s="42">
        <v>11241.764705882353</v>
      </c>
      <c r="E47" s="27">
        <f t="shared" si="2"/>
        <v>8431.3235294117658</v>
      </c>
      <c r="F47" s="44">
        <v>8137</v>
      </c>
      <c r="G47" s="45">
        <f t="shared" si="3"/>
        <v>96.5</v>
      </c>
      <c r="H47" s="46">
        <f t="shared" si="0"/>
        <v>85</v>
      </c>
      <c r="I47" s="47">
        <f t="shared" si="4"/>
        <v>85</v>
      </c>
      <c r="J47" s="48">
        <v>27.84</v>
      </c>
      <c r="K47" s="49">
        <f t="shared" si="1"/>
        <v>23.66</v>
      </c>
      <c r="M47" s="33">
        <f t="shared" si="5"/>
        <v>4.18</v>
      </c>
      <c r="Q47" s="34"/>
      <c r="U47" s="41"/>
    </row>
    <row r="48" spans="1:21" ht="27.6" customHeight="1" x14ac:dyDescent="0.25">
      <c r="A48" s="36">
        <v>35</v>
      </c>
      <c r="B48" s="37">
        <v>270146</v>
      </c>
      <c r="C48" s="40" t="s">
        <v>51</v>
      </c>
      <c r="D48" s="42">
        <v>46399.882352941175</v>
      </c>
      <c r="E48" s="27">
        <f t="shared" si="2"/>
        <v>34799.911764705881</v>
      </c>
      <c r="F48" s="44">
        <v>32655</v>
      </c>
      <c r="G48" s="45">
        <f t="shared" si="3"/>
        <v>93.8</v>
      </c>
      <c r="H48" s="46">
        <f t="shared" si="0"/>
        <v>85</v>
      </c>
      <c r="I48" s="47">
        <f t="shared" si="4"/>
        <v>85</v>
      </c>
      <c r="J48" s="48">
        <v>340.12</v>
      </c>
      <c r="K48" s="49">
        <f t="shared" si="1"/>
        <v>289.10000000000002</v>
      </c>
      <c r="M48" s="33">
        <f t="shared" si="5"/>
        <v>51.019999999999982</v>
      </c>
      <c r="Q48" s="34"/>
      <c r="U48" s="41"/>
    </row>
    <row r="49" spans="1:379" ht="27" customHeight="1" x14ac:dyDescent="0.25">
      <c r="A49" s="36">
        <v>36</v>
      </c>
      <c r="B49" s="37">
        <v>270147</v>
      </c>
      <c r="C49" s="40" t="s">
        <v>52</v>
      </c>
      <c r="D49" s="42">
        <f>73999.706-1000</f>
        <v>72999.706000000006</v>
      </c>
      <c r="E49" s="27">
        <f t="shared" si="2"/>
        <v>54749.779500000004</v>
      </c>
      <c r="F49" s="44">
        <v>46369</v>
      </c>
      <c r="G49" s="45">
        <f t="shared" si="3"/>
        <v>84.7</v>
      </c>
      <c r="H49" s="46">
        <f t="shared" si="0"/>
        <v>80</v>
      </c>
      <c r="I49" s="47">
        <f t="shared" si="4"/>
        <v>80</v>
      </c>
      <c r="J49" s="48">
        <v>520.78</v>
      </c>
      <c r="K49" s="49">
        <f t="shared" si="1"/>
        <v>416.62</v>
      </c>
      <c r="M49" s="33">
        <f t="shared" si="5"/>
        <v>104.15999999999997</v>
      </c>
      <c r="Q49" s="34"/>
      <c r="U49" s="41"/>
    </row>
    <row r="50" spans="1:379" ht="29.45" customHeight="1" x14ac:dyDescent="0.25">
      <c r="A50" s="36">
        <v>37</v>
      </c>
      <c r="B50" s="37">
        <v>270068</v>
      </c>
      <c r="C50" s="40" t="s">
        <v>53</v>
      </c>
      <c r="D50" s="42">
        <f>40000.11-2500</f>
        <v>37500.11</v>
      </c>
      <c r="E50" s="27">
        <f t="shared" si="2"/>
        <v>28125.0825</v>
      </c>
      <c r="F50" s="44">
        <v>23726</v>
      </c>
      <c r="G50" s="45">
        <f t="shared" si="3"/>
        <v>84.4</v>
      </c>
      <c r="H50" s="46">
        <f t="shared" si="0"/>
        <v>80</v>
      </c>
      <c r="I50" s="47">
        <f t="shared" si="4"/>
        <v>80</v>
      </c>
      <c r="J50" s="48">
        <v>319.56</v>
      </c>
      <c r="K50" s="49">
        <f t="shared" si="1"/>
        <v>255.65</v>
      </c>
      <c r="M50" s="33">
        <f t="shared" si="5"/>
        <v>63.91</v>
      </c>
      <c r="Q50" s="34"/>
      <c r="U50" s="41"/>
    </row>
    <row r="51" spans="1:379" ht="21.6" customHeight="1" x14ac:dyDescent="0.25">
      <c r="A51" s="36">
        <v>38</v>
      </c>
      <c r="B51" s="37">
        <v>270069</v>
      </c>
      <c r="C51" s="40" t="s">
        <v>54</v>
      </c>
      <c r="D51" s="42">
        <v>6505.8823529411766</v>
      </c>
      <c r="E51" s="27">
        <f t="shared" si="2"/>
        <v>4879.411764705882</v>
      </c>
      <c r="F51" s="44">
        <v>4720</v>
      </c>
      <c r="G51" s="45">
        <f t="shared" si="3"/>
        <v>96.7</v>
      </c>
      <c r="H51" s="46">
        <f t="shared" si="0"/>
        <v>85</v>
      </c>
      <c r="I51" s="47">
        <f t="shared" si="4"/>
        <v>85</v>
      </c>
      <c r="J51" s="48">
        <v>44.36</v>
      </c>
      <c r="K51" s="49">
        <f t="shared" si="1"/>
        <v>37.71</v>
      </c>
      <c r="M51" s="33">
        <f t="shared" si="5"/>
        <v>6.6499999999999986</v>
      </c>
      <c r="Q51" s="34"/>
      <c r="U51" s="41"/>
    </row>
    <row r="52" spans="1:379" ht="25.9" customHeight="1" x14ac:dyDescent="0.25">
      <c r="A52" s="36">
        <v>39</v>
      </c>
      <c r="B52" s="37">
        <v>270091</v>
      </c>
      <c r="C52" s="40" t="s">
        <v>55</v>
      </c>
      <c r="D52" s="42">
        <v>70464.705882352937</v>
      </c>
      <c r="E52" s="27">
        <f t="shared" si="2"/>
        <v>52848.529411764706</v>
      </c>
      <c r="F52" s="44">
        <v>50860</v>
      </c>
      <c r="G52" s="45">
        <f t="shared" si="3"/>
        <v>96.2</v>
      </c>
      <c r="H52" s="46">
        <f t="shared" si="0"/>
        <v>85</v>
      </c>
      <c r="I52" s="47">
        <f t="shared" si="4"/>
        <v>85</v>
      </c>
      <c r="J52" s="48">
        <v>405.69</v>
      </c>
      <c r="K52" s="49">
        <f t="shared" si="1"/>
        <v>344.84</v>
      </c>
      <c r="M52" s="33">
        <f t="shared" si="5"/>
        <v>60.850000000000023</v>
      </c>
      <c r="Q52" s="34"/>
      <c r="U52" s="41"/>
    </row>
    <row r="53" spans="1:379" ht="27.6" customHeight="1" x14ac:dyDescent="0.25">
      <c r="A53" s="36">
        <v>40</v>
      </c>
      <c r="B53" s="37">
        <v>270156</v>
      </c>
      <c r="C53" s="40" t="s">
        <v>56</v>
      </c>
      <c r="D53" s="42">
        <v>25017.647058823532</v>
      </c>
      <c r="E53" s="27">
        <f t="shared" si="2"/>
        <v>18763.23529411765</v>
      </c>
      <c r="F53" s="44">
        <v>17444</v>
      </c>
      <c r="G53" s="45">
        <f t="shared" si="3"/>
        <v>93</v>
      </c>
      <c r="H53" s="46">
        <f t="shared" si="0"/>
        <v>85</v>
      </c>
      <c r="I53" s="47">
        <f t="shared" si="4"/>
        <v>85</v>
      </c>
      <c r="J53" s="48">
        <v>198.58</v>
      </c>
      <c r="K53" s="49">
        <f t="shared" si="1"/>
        <v>168.79</v>
      </c>
      <c r="M53" s="33">
        <f t="shared" si="5"/>
        <v>29.79000000000002</v>
      </c>
      <c r="Q53" s="34"/>
      <c r="U53" s="41"/>
    </row>
    <row r="54" spans="1:379" ht="26.45" customHeight="1" x14ac:dyDescent="0.25">
      <c r="A54" s="36">
        <v>41</v>
      </c>
      <c r="B54" s="37">
        <v>270088</v>
      </c>
      <c r="C54" s="40" t="s">
        <v>57</v>
      </c>
      <c r="D54" s="42">
        <f>28176.4705-2300</f>
        <v>25876.470499999999</v>
      </c>
      <c r="E54" s="27">
        <f t="shared" si="2"/>
        <v>19407.352875</v>
      </c>
      <c r="F54" s="44">
        <v>15893</v>
      </c>
      <c r="G54" s="45">
        <f t="shared" si="3"/>
        <v>81.900000000000006</v>
      </c>
      <c r="H54" s="46">
        <f t="shared" si="0"/>
        <v>80</v>
      </c>
      <c r="I54" s="47">
        <f t="shared" si="4"/>
        <v>80</v>
      </c>
      <c r="J54" s="48">
        <v>571.53</v>
      </c>
      <c r="K54" s="49">
        <f t="shared" si="1"/>
        <v>457.22</v>
      </c>
      <c r="M54" s="33">
        <f t="shared" si="5"/>
        <v>114.30999999999995</v>
      </c>
      <c r="Q54" s="34"/>
      <c r="U54" s="41"/>
    </row>
    <row r="55" spans="1:379" ht="25.15" customHeight="1" x14ac:dyDescent="0.25">
      <c r="A55" s="36">
        <v>42</v>
      </c>
      <c r="B55" s="37">
        <v>270170</v>
      </c>
      <c r="C55" s="40" t="s">
        <v>58</v>
      </c>
      <c r="D55" s="42">
        <f>35000.41-2200</f>
        <v>32800.410000000003</v>
      </c>
      <c r="E55" s="27">
        <f t="shared" si="2"/>
        <v>24600.307500000003</v>
      </c>
      <c r="F55" s="44">
        <v>21439</v>
      </c>
      <c r="G55" s="45">
        <f t="shared" si="3"/>
        <v>87.1</v>
      </c>
      <c r="H55" s="46">
        <f t="shared" si="0"/>
        <v>85</v>
      </c>
      <c r="I55" s="47">
        <f t="shared" si="4"/>
        <v>85</v>
      </c>
      <c r="J55" s="48">
        <v>359.92</v>
      </c>
      <c r="K55" s="49">
        <f t="shared" si="1"/>
        <v>305.93</v>
      </c>
      <c r="M55" s="33">
        <f t="shared" si="5"/>
        <v>53.990000000000009</v>
      </c>
      <c r="Q55" s="34"/>
      <c r="U55" s="41"/>
    </row>
    <row r="56" spans="1:379" ht="26.45" customHeight="1" x14ac:dyDescent="0.25">
      <c r="A56" s="36">
        <v>43</v>
      </c>
      <c r="B56" s="37">
        <v>270171</v>
      </c>
      <c r="C56" s="40" t="s">
        <v>59</v>
      </c>
      <c r="D56" s="42">
        <v>21999.764705882353</v>
      </c>
      <c r="E56" s="27">
        <f t="shared" si="2"/>
        <v>16499.823529411766</v>
      </c>
      <c r="F56" s="44">
        <v>14380</v>
      </c>
      <c r="G56" s="45">
        <f t="shared" si="3"/>
        <v>87.2</v>
      </c>
      <c r="H56" s="46">
        <f t="shared" si="0"/>
        <v>85</v>
      </c>
      <c r="I56" s="47">
        <f t="shared" si="4"/>
        <v>85</v>
      </c>
      <c r="J56" s="48">
        <v>341.17</v>
      </c>
      <c r="K56" s="49">
        <f t="shared" si="1"/>
        <v>289.99</v>
      </c>
      <c r="M56" s="33">
        <f t="shared" si="5"/>
        <v>51.180000000000007</v>
      </c>
      <c r="Q56" s="34"/>
      <c r="U56" s="41"/>
    </row>
    <row r="57" spans="1:379" ht="28.15" customHeight="1" x14ac:dyDescent="0.25">
      <c r="A57" s="36">
        <v>44</v>
      </c>
      <c r="B57" s="37">
        <v>270095</v>
      </c>
      <c r="C57" s="40" t="s">
        <v>60</v>
      </c>
      <c r="D57" s="42">
        <v>2288.2352941176468</v>
      </c>
      <c r="E57" s="27">
        <f t="shared" si="2"/>
        <v>1716.1764705882351</v>
      </c>
      <c r="F57" s="44">
        <v>1143</v>
      </c>
      <c r="G57" s="45">
        <f t="shared" si="3"/>
        <v>66.599999999999994</v>
      </c>
      <c r="H57" s="46">
        <f t="shared" si="0"/>
        <v>0</v>
      </c>
      <c r="I57" s="47">
        <f t="shared" si="4"/>
        <v>0</v>
      </c>
      <c r="J57" s="48">
        <v>89.46</v>
      </c>
      <c r="K57" s="49">
        <f t="shared" si="1"/>
        <v>0</v>
      </c>
      <c r="M57" s="33">
        <f t="shared" si="5"/>
        <v>89.46</v>
      </c>
      <c r="Q57" s="34"/>
      <c r="U57" s="41"/>
    </row>
    <row r="58" spans="1:379" ht="29.45" customHeight="1" x14ac:dyDescent="0.25">
      <c r="A58" s="36">
        <f t="shared" ref="A58:A59" si="6">A57+1</f>
        <v>45</v>
      </c>
      <c r="B58" s="37">
        <v>270065</v>
      </c>
      <c r="C58" s="40" t="s">
        <v>61</v>
      </c>
      <c r="D58" s="42">
        <v>4500</v>
      </c>
      <c r="E58" s="27">
        <f t="shared" si="2"/>
        <v>3375</v>
      </c>
      <c r="F58" s="44">
        <v>2873</v>
      </c>
      <c r="G58" s="45">
        <f t="shared" si="3"/>
        <v>85.1</v>
      </c>
      <c r="H58" s="46">
        <f t="shared" si="0"/>
        <v>85</v>
      </c>
      <c r="I58" s="47">
        <f t="shared" si="4"/>
        <v>85</v>
      </c>
      <c r="J58" s="48">
        <v>87.8</v>
      </c>
      <c r="K58" s="49">
        <f t="shared" si="1"/>
        <v>74.63</v>
      </c>
      <c r="L58" s="5"/>
      <c r="M58" s="33">
        <f t="shared" si="5"/>
        <v>13.170000000000002</v>
      </c>
      <c r="O58" s="5"/>
      <c r="P58" s="5"/>
      <c r="Q58" s="34"/>
      <c r="R58" s="5"/>
      <c r="S58" s="5"/>
      <c r="T58" s="5"/>
      <c r="U58" s="3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5"/>
      <c r="NA58" s="5"/>
      <c r="NB58" s="5"/>
      <c r="NC58" s="5"/>
      <c r="ND58" s="5"/>
      <c r="NE58" s="5"/>
      <c r="NF58" s="5"/>
      <c r="NG58" s="5"/>
      <c r="NH58" s="5"/>
      <c r="NI58" s="5"/>
      <c r="NJ58" s="5"/>
      <c r="NK58" s="5"/>
      <c r="NL58" s="5"/>
      <c r="NM58" s="5"/>
      <c r="NN58" s="5"/>
      <c r="NO58" s="5"/>
    </row>
    <row r="59" spans="1:379" ht="25.9" customHeight="1" thickBot="1" x14ac:dyDescent="0.3">
      <c r="A59" s="52">
        <f t="shared" si="6"/>
        <v>46</v>
      </c>
      <c r="B59" s="53">
        <v>270089</v>
      </c>
      <c r="C59" s="54" t="s">
        <v>62</v>
      </c>
      <c r="D59" s="55">
        <v>12852.941176470587</v>
      </c>
      <c r="E59" s="27">
        <f t="shared" si="2"/>
        <v>9639.7058823529405</v>
      </c>
      <c r="F59" s="44">
        <v>9424</v>
      </c>
      <c r="G59" s="45">
        <f t="shared" si="3"/>
        <v>97.8</v>
      </c>
      <c r="H59" s="46">
        <f t="shared" si="0"/>
        <v>85</v>
      </c>
      <c r="I59" s="56">
        <f t="shared" si="4"/>
        <v>85</v>
      </c>
      <c r="J59" s="48">
        <v>302.33999999999997</v>
      </c>
      <c r="K59" s="57">
        <f t="shared" si="1"/>
        <v>256.99</v>
      </c>
      <c r="L59" s="5"/>
      <c r="M59" s="33">
        <f t="shared" si="5"/>
        <v>45.349999999999966</v>
      </c>
      <c r="O59" s="5"/>
      <c r="P59" s="5"/>
      <c r="Q59" s="34"/>
      <c r="R59" s="5"/>
      <c r="S59" s="5"/>
      <c r="T59" s="5"/>
      <c r="U59" s="3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  <c r="NF59" s="5"/>
      <c r="NG59" s="5"/>
      <c r="NH59" s="5"/>
      <c r="NI59" s="5"/>
      <c r="NJ59" s="5"/>
      <c r="NK59" s="5"/>
      <c r="NL59" s="5"/>
      <c r="NM59" s="5"/>
      <c r="NN59" s="5"/>
      <c r="NO59" s="5"/>
    </row>
    <row r="60" spans="1:379" s="67" customFormat="1" ht="24" customHeight="1" thickBot="1" x14ac:dyDescent="0.3">
      <c r="A60" s="58"/>
      <c r="B60" s="59"/>
      <c r="C60" s="60" t="s">
        <v>63</v>
      </c>
      <c r="D60" s="61">
        <f>SUM(D14:D59)</f>
        <v>1869132.2162647059</v>
      </c>
      <c r="E60" s="61">
        <f>SUM(E14:E59)</f>
        <v>1401849.1621985296</v>
      </c>
      <c r="F60" s="61">
        <f>SUM(F14:F59)</f>
        <v>1291985</v>
      </c>
      <c r="G60" s="62"/>
      <c r="H60" s="63"/>
      <c r="I60" s="64"/>
      <c r="J60" s="102">
        <f t="shared" ref="J60:K60" si="7">SUM(J14:J59)</f>
        <v>10381.540000000001</v>
      </c>
      <c r="K60" s="65">
        <f t="shared" si="7"/>
        <v>8545.3799999999992</v>
      </c>
      <c r="L60" s="66"/>
      <c r="M60" s="65">
        <f t="shared" ref="M60" si="8">SUM(M14:M59)</f>
        <v>1836.1600000000003</v>
      </c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66"/>
      <c r="EY60" s="66"/>
      <c r="EZ60" s="66"/>
      <c r="FA60" s="66"/>
      <c r="FB60" s="66"/>
      <c r="FC60" s="66"/>
      <c r="FD60" s="66"/>
      <c r="FE60" s="66"/>
      <c r="FF60" s="66"/>
      <c r="FG60" s="66"/>
      <c r="FH60" s="66"/>
      <c r="FI60" s="66"/>
      <c r="FJ60" s="66"/>
      <c r="FK60" s="66"/>
      <c r="FL60" s="66"/>
      <c r="FM60" s="66"/>
      <c r="FN60" s="66"/>
      <c r="FO60" s="66"/>
      <c r="FP60" s="66"/>
      <c r="FQ60" s="66"/>
      <c r="FR60" s="66"/>
      <c r="FS60" s="66"/>
      <c r="FT60" s="66"/>
      <c r="FU60" s="66"/>
      <c r="FV60" s="66"/>
      <c r="FW60" s="66"/>
      <c r="FX60" s="66"/>
      <c r="FY60" s="66"/>
      <c r="FZ60" s="66"/>
      <c r="GA60" s="66"/>
      <c r="GB60" s="66"/>
      <c r="GC60" s="66"/>
      <c r="GD60" s="66"/>
      <c r="GE60" s="66"/>
      <c r="GF60" s="66"/>
      <c r="GG60" s="66"/>
      <c r="GH60" s="66"/>
      <c r="GI60" s="66"/>
      <c r="GJ60" s="66"/>
      <c r="GK60" s="66"/>
      <c r="GL60" s="66"/>
      <c r="GM60" s="66"/>
      <c r="GN60" s="66"/>
      <c r="GO60" s="66"/>
      <c r="GP60" s="66"/>
      <c r="GQ60" s="66"/>
      <c r="GR60" s="66"/>
      <c r="GS60" s="66"/>
      <c r="GT60" s="66"/>
      <c r="GU60" s="66"/>
      <c r="GV60" s="66"/>
      <c r="GW60" s="66"/>
      <c r="GX60" s="66"/>
      <c r="GY60" s="66"/>
      <c r="GZ60" s="66"/>
      <c r="HA60" s="66"/>
      <c r="HB60" s="66"/>
      <c r="HC60" s="66"/>
      <c r="HD60" s="66"/>
      <c r="HE60" s="66"/>
      <c r="HF60" s="66"/>
      <c r="HG60" s="66"/>
      <c r="HH60" s="66"/>
      <c r="HI60" s="66"/>
      <c r="HJ60" s="66"/>
      <c r="HK60" s="66"/>
      <c r="HL60" s="66"/>
      <c r="HM60" s="66"/>
      <c r="HN60" s="66"/>
      <c r="HO60" s="66"/>
      <c r="HP60" s="66"/>
      <c r="HQ60" s="66"/>
      <c r="HR60" s="66"/>
      <c r="HS60" s="66"/>
      <c r="HT60" s="66"/>
      <c r="HU60" s="66"/>
      <c r="HV60" s="66"/>
      <c r="HW60" s="66"/>
      <c r="HX60" s="66"/>
      <c r="HY60" s="66"/>
      <c r="HZ60" s="66"/>
      <c r="IA60" s="66"/>
      <c r="IB60" s="66"/>
      <c r="IC60" s="66"/>
      <c r="ID60" s="66"/>
      <c r="IE60" s="66"/>
      <c r="IF60" s="66"/>
      <c r="IG60" s="66"/>
      <c r="IH60" s="66"/>
      <c r="II60" s="66"/>
      <c r="IJ60" s="66"/>
      <c r="IK60" s="66"/>
      <c r="IL60" s="66"/>
      <c r="IM60" s="66"/>
      <c r="IN60" s="66"/>
      <c r="IO60" s="66"/>
      <c r="IP60" s="66"/>
      <c r="IQ60" s="66"/>
      <c r="IR60" s="66"/>
      <c r="IS60" s="66"/>
      <c r="IT60" s="66"/>
      <c r="IU60" s="66"/>
      <c r="IV60" s="66"/>
      <c r="IW60" s="66"/>
      <c r="IX60" s="66"/>
      <c r="IY60" s="66"/>
      <c r="IZ60" s="66"/>
      <c r="JA60" s="66"/>
      <c r="JB60" s="66"/>
      <c r="JC60" s="66"/>
      <c r="JD60" s="66"/>
      <c r="JE60" s="66"/>
      <c r="JF60" s="66"/>
      <c r="JG60" s="66"/>
      <c r="JH60" s="66"/>
      <c r="JI60" s="66"/>
      <c r="JJ60" s="66"/>
      <c r="JK60" s="66"/>
      <c r="JL60" s="66"/>
      <c r="JM60" s="66"/>
      <c r="JN60" s="66"/>
      <c r="JO60" s="66"/>
      <c r="JP60" s="66"/>
      <c r="JQ60" s="66"/>
      <c r="JR60" s="66"/>
      <c r="JS60" s="66"/>
      <c r="JT60" s="66"/>
      <c r="JU60" s="66"/>
      <c r="JV60" s="66"/>
      <c r="JW60" s="66"/>
      <c r="JX60" s="66"/>
      <c r="JY60" s="66"/>
      <c r="JZ60" s="66"/>
      <c r="KA60" s="66"/>
      <c r="KB60" s="66"/>
      <c r="KC60" s="66"/>
      <c r="KD60" s="66"/>
      <c r="KE60" s="66"/>
      <c r="KF60" s="66"/>
      <c r="KG60" s="66"/>
      <c r="KH60" s="66"/>
      <c r="KI60" s="66"/>
      <c r="KJ60" s="66"/>
      <c r="KK60" s="66"/>
      <c r="KL60" s="66"/>
      <c r="KM60" s="66"/>
      <c r="KN60" s="66"/>
      <c r="KO60" s="66"/>
      <c r="KP60" s="66"/>
      <c r="KQ60" s="66"/>
      <c r="KR60" s="66"/>
      <c r="KS60" s="66"/>
      <c r="KT60" s="66"/>
      <c r="KU60" s="66"/>
      <c r="KV60" s="66"/>
      <c r="KW60" s="66"/>
      <c r="KX60" s="66"/>
      <c r="KY60" s="66"/>
      <c r="KZ60" s="66"/>
      <c r="LA60" s="66"/>
      <c r="LB60" s="66"/>
      <c r="LC60" s="66"/>
      <c r="LD60" s="66"/>
      <c r="LE60" s="66"/>
      <c r="LF60" s="66"/>
      <c r="LG60" s="66"/>
      <c r="LH60" s="66"/>
      <c r="LI60" s="66"/>
      <c r="LJ60" s="66"/>
      <c r="LK60" s="66"/>
      <c r="LL60" s="66"/>
      <c r="LM60" s="66"/>
      <c r="LN60" s="66"/>
      <c r="LO60" s="66"/>
      <c r="LP60" s="66"/>
      <c r="LQ60" s="66"/>
      <c r="LR60" s="66"/>
      <c r="LS60" s="66"/>
      <c r="LT60" s="66"/>
      <c r="LU60" s="66"/>
      <c r="LV60" s="66"/>
      <c r="LW60" s="66"/>
      <c r="LX60" s="66"/>
      <c r="LY60" s="66"/>
      <c r="LZ60" s="66"/>
      <c r="MA60" s="66"/>
      <c r="MB60" s="66"/>
      <c r="MC60" s="66"/>
      <c r="MD60" s="66"/>
      <c r="ME60" s="66"/>
      <c r="MF60" s="66"/>
      <c r="MG60" s="66"/>
      <c r="MH60" s="66"/>
      <c r="MI60" s="66"/>
      <c r="MJ60" s="66"/>
      <c r="MK60" s="66"/>
      <c r="ML60" s="66"/>
      <c r="MM60" s="66"/>
      <c r="MN60" s="66"/>
      <c r="MO60" s="66"/>
      <c r="MP60" s="66"/>
      <c r="MQ60" s="66"/>
      <c r="MR60" s="66"/>
      <c r="MS60" s="66"/>
      <c r="MT60" s="66"/>
      <c r="MU60" s="66"/>
      <c r="MV60" s="66"/>
      <c r="MW60" s="66"/>
      <c r="MX60" s="66"/>
      <c r="MY60" s="66"/>
      <c r="MZ60" s="66"/>
      <c r="NA60" s="66"/>
      <c r="NB60" s="66"/>
      <c r="NC60" s="66"/>
      <c r="ND60" s="66"/>
      <c r="NE60" s="66"/>
      <c r="NF60" s="66"/>
      <c r="NG60" s="66"/>
      <c r="NH60" s="66"/>
      <c r="NI60" s="66"/>
      <c r="NJ60" s="66"/>
      <c r="NK60" s="66"/>
      <c r="NL60" s="66"/>
      <c r="NM60" s="66"/>
      <c r="NN60" s="66"/>
      <c r="NO60" s="66"/>
    </row>
    <row r="62" spans="1:379" x14ac:dyDescent="0.25">
      <c r="K62" s="68"/>
    </row>
    <row r="63" spans="1:379" x14ac:dyDescent="0.25">
      <c r="K63" s="69"/>
    </row>
    <row r="64" spans="1:379" ht="18.75" x14ac:dyDescent="0.3">
      <c r="A64" s="70"/>
      <c r="B64" s="70"/>
      <c r="C64" s="71"/>
      <c r="D64" s="72"/>
      <c r="K64" s="68"/>
    </row>
    <row r="65" spans="1:11" ht="19.5" thickBot="1" x14ac:dyDescent="0.35">
      <c r="A65" s="70"/>
      <c r="B65" s="70"/>
      <c r="C65" s="71"/>
      <c r="D65" s="70"/>
    </row>
    <row r="66" spans="1:11" ht="16.5" thickBot="1" x14ac:dyDescent="0.3">
      <c r="K66" s="65"/>
    </row>
    <row r="67" spans="1:11" x14ac:dyDescent="0.25">
      <c r="K67" s="68"/>
    </row>
  </sheetData>
  <autoFilter ref="A13:K13"/>
  <mergeCells count="13">
    <mergeCell ref="J10:J12"/>
    <mergeCell ref="K10:K12"/>
    <mergeCell ref="D11:H11"/>
    <mergeCell ref="A1:C4"/>
    <mergeCell ref="H1:K5"/>
    <mergeCell ref="H6:K6"/>
    <mergeCell ref="C7:K7"/>
    <mergeCell ref="A9:A12"/>
    <mergeCell ref="B9:B12"/>
    <mergeCell ref="C9:C12"/>
    <mergeCell ref="D9:H10"/>
    <mergeCell ref="I9:K9"/>
    <mergeCell ref="I10:I12"/>
  </mergeCells>
  <pageMargins left="0.17" right="0.19685039370078741" top="0.31496062992125984" bottom="0.19685039370078741" header="0.15748031496062992" footer="0.11811023622047245"/>
  <pageSetup paperSize="9" scale="66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октябрь (2)</vt:lpstr>
      <vt:lpstr>'ОЦЕНКА АПП октябрь (2)'!Заголовки_для_печати</vt:lpstr>
      <vt:lpstr>'ОЦЕНКА АПП октябрь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Дедух Ирина Владимировна</cp:lastModifiedBy>
  <dcterms:created xsi:type="dcterms:W3CDTF">2019-11-05T04:04:25Z</dcterms:created>
  <dcterms:modified xsi:type="dcterms:W3CDTF">2019-11-07T05:44:12Z</dcterms:modified>
</cp:coreProperties>
</file>